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735" tabRatio="303" activeTab="1"/>
  </bookViews>
  <sheets>
    <sheet name="ORCA" sheetId="1" r:id="rId1"/>
    <sheet name="CFF" sheetId="2" r:id="rId2"/>
  </sheets>
  <definedNames>
    <definedName name="_xlnm.Print_Area" localSheetId="0">'ORCA'!$A$1:$G$84</definedName>
    <definedName name="_xlnm.Print_Titles" localSheetId="0">'ORCA'!$1:$9</definedName>
  </definedNames>
  <calcPr fullCalcOnLoad="1"/>
</workbook>
</file>

<file path=xl/sharedStrings.xml><?xml version="1.0" encoding="utf-8"?>
<sst xmlns="http://schemas.openxmlformats.org/spreadsheetml/2006/main" count="227" uniqueCount="158">
  <si>
    <t>ITEM</t>
  </si>
  <si>
    <t>m²</t>
  </si>
  <si>
    <t>INFRA-ESTRUTURA</t>
  </si>
  <si>
    <t>m³</t>
  </si>
  <si>
    <t>m</t>
  </si>
  <si>
    <t>LIMPEZA FINAL E ENTREGA DA OBRA</t>
  </si>
  <si>
    <t>TOTAL</t>
  </si>
  <si>
    <t>MOVIMENTO EM TERRA</t>
  </si>
  <si>
    <t>pç</t>
  </si>
  <si>
    <t>DISCRIMINAÇÃO DOS SERVIÇOS</t>
  </si>
  <si>
    <t>UNID</t>
  </si>
  <si>
    <t>QUANT</t>
  </si>
  <si>
    <t xml:space="preserve">PROJETO : </t>
  </si>
  <si>
    <t>LOCAL: :</t>
  </si>
  <si>
    <t>PLACA DE OBRA</t>
  </si>
  <si>
    <t>2.1</t>
  </si>
  <si>
    <t>4.1</t>
  </si>
  <si>
    <t>4.2</t>
  </si>
  <si>
    <t>5.1</t>
  </si>
  <si>
    <t>SERVIÇOS INICIAIS</t>
  </si>
  <si>
    <t>PREFEITURA MUNICIPAL DE TIMBÓ</t>
  </si>
  <si>
    <t xml:space="preserve"> </t>
  </si>
  <si>
    <t>CRONOGRAMA FISICO E FINANCEIRO</t>
  </si>
  <si>
    <t>ETAPAS</t>
  </si>
  <si>
    <t>30 DIAS</t>
  </si>
  <si>
    <t>60 DIAS</t>
  </si>
  <si>
    <t>R$</t>
  </si>
  <si>
    <t>%</t>
  </si>
  <si>
    <t>% PARCIAL</t>
  </si>
  <si>
    <t>VALOR ACUM. PARCIAL</t>
  </si>
  <si>
    <t>VALOR ACUM. GLOBAL</t>
  </si>
  <si>
    <t>VALOR TOTAL</t>
  </si>
  <si>
    <t>VALOR</t>
  </si>
  <si>
    <t>Vb</t>
  </si>
  <si>
    <t>4.3</t>
  </si>
  <si>
    <t>1.1</t>
  </si>
  <si>
    <t>LOCAÇÃO DA OBRA</t>
  </si>
  <si>
    <t>TOTAL DA ETAPA</t>
  </si>
  <si>
    <t>TOTAL GERAL</t>
  </si>
  <si>
    <t>1º MÊS</t>
  </si>
  <si>
    <t>2º MÊS</t>
  </si>
  <si>
    <t>ORÇAMENTO</t>
  </si>
  <si>
    <t>PREÇO (CUSTO+BDI)</t>
  </si>
  <si>
    <t>SECRETARIA DE PLANEJAMENTO, TRÂNSITO E MEIO AMBIENTE</t>
  </si>
  <si>
    <t>4.4</t>
  </si>
  <si>
    <t>PREÇO UNIT.MAT</t>
  </si>
  <si>
    <t>DESPESAS INICIAIS</t>
  </si>
  <si>
    <t>C10.24.20.04.005</t>
  </si>
  <si>
    <t>C35.25.30.35.005</t>
  </si>
  <si>
    <t>4.5</t>
  </si>
  <si>
    <t>4.6</t>
  </si>
  <si>
    <t>4.7</t>
  </si>
  <si>
    <t>CABOS DIVERSOS</t>
  </si>
  <si>
    <t>ESCAVAÇÃO MANUAL PROF. ATÉ 2M EM PAVER, ASFALTO, BLOCOS E FURO DE TRADO</t>
  </si>
  <si>
    <t>Obs.: O concreto armado é completo, e  inclui  escoramentos, pregos, armaduras, formas, espaçadores, lançamento, vibração,cura, desforma Fck = 25 Mpa.</t>
  </si>
  <si>
    <t>INST.  ELÉTRICAS</t>
  </si>
  <si>
    <r>
      <t xml:space="preserve">CABO DE COBRE UNIPOLAR ISOLADO PARA 1000V EM </t>
    </r>
    <r>
      <rPr>
        <b/>
        <sz val="8"/>
        <rFont val="Arial"/>
        <family val="2"/>
      </rPr>
      <t xml:space="preserve">EPR-90°C, </t>
    </r>
    <r>
      <rPr>
        <sz val="8"/>
        <rFont val="Arial"/>
        <family val="2"/>
      </rPr>
      <t>NA COR AZUL CLARO</t>
    </r>
  </si>
  <si>
    <t>BITOLA 10,0mm²</t>
  </si>
  <si>
    <t>BITOLA 2,5mm²</t>
  </si>
  <si>
    <r>
      <t xml:space="preserve">CABO DE COBRE UNIPOLAR ISOLADO PARA 1000V EM </t>
    </r>
    <r>
      <rPr>
        <b/>
        <sz val="8"/>
        <rFont val="Arial"/>
        <family val="2"/>
      </rPr>
      <t xml:space="preserve">EPR-90°C, </t>
    </r>
    <r>
      <rPr>
        <sz val="8"/>
        <rFont val="Arial"/>
        <family val="2"/>
      </rPr>
      <t>NA COR VERDE</t>
    </r>
  </si>
  <si>
    <r>
      <t xml:space="preserve">CABO DE COBRE UNIPOLAR ISOLADO PARA 1000V EM </t>
    </r>
    <r>
      <rPr>
        <b/>
        <sz val="8"/>
        <rFont val="Arial"/>
        <family val="2"/>
      </rPr>
      <t xml:space="preserve">EPR-90°C, </t>
    </r>
    <r>
      <rPr>
        <sz val="8"/>
        <rFont val="Arial"/>
        <family val="2"/>
      </rPr>
      <t>NA COR BRANCO</t>
    </r>
  </si>
  <si>
    <r>
      <t xml:space="preserve">CABO DE COBRE UNIPOLAR ISOLADO PARA 1000V EM </t>
    </r>
    <r>
      <rPr>
        <b/>
        <sz val="8"/>
        <rFont val="Arial"/>
        <family val="2"/>
      </rPr>
      <t xml:space="preserve">EPR-90°C, </t>
    </r>
    <r>
      <rPr>
        <sz val="8"/>
        <rFont val="Arial"/>
        <family val="2"/>
      </rPr>
      <t>NA COR PRETO</t>
    </r>
  </si>
  <si>
    <t>ILUMINAÇÃO E ACESSÓRIOS</t>
  </si>
  <si>
    <t>4.8</t>
  </si>
  <si>
    <t>4.9</t>
  </si>
  <si>
    <t>CHAVE MAGNÉTICA 2X30A</t>
  </si>
  <si>
    <t>ELETRODUTOS, CONDULETES E ACESSÓRIOS</t>
  </si>
  <si>
    <t>4.10</t>
  </si>
  <si>
    <t>4.11</t>
  </si>
  <si>
    <t>ELETRODUTO TIPO PEAD</t>
  </si>
  <si>
    <t>4.12</t>
  </si>
  <si>
    <t>DIÂMETRO 1.1/2"</t>
  </si>
  <si>
    <t>4.13</t>
  </si>
  <si>
    <t>ELETRODUTO DE FeGa BARRA DE 6,0M NBR 5598</t>
  </si>
  <si>
    <t>4.14</t>
  </si>
  <si>
    <t>4.15</t>
  </si>
  <si>
    <t>CAIXA DE PASSAGEM COM TAMPA EM ALVENARIA, DIMENSÕES:</t>
  </si>
  <si>
    <t>CABEÇOTE PARA ELETRODUTO DE FeGa, DIMENSÕES:</t>
  </si>
  <si>
    <t>30X30X40CM</t>
  </si>
  <si>
    <t>CAIXA DE PASSAGEM COM TAMPA EM FERRO FUNDIDO, PADRÃO CELESC DIMENSÕES:</t>
  </si>
  <si>
    <t>65X41X80CM</t>
  </si>
  <si>
    <t>4.16</t>
  </si>
  <si>
    <t>DIVERSOS</t>
  </si>
  <si>
    <t>4.17</t>
  </si>
  <si>
    <t>TERMINAL MACIÇO PARA CABO EPR # 10,00mm²</t>
  </si>
  <si>
    <t>4.18</t>
  </si>
  <si>
    <t>4.20</t>
  </si>
  <si>
    <t>FITA ISOLANTE ROLO COM 20M</t>
  </si>
  <si>
    <t>4.21</t>
  </si>
  <si>
    <t>4.22</t>
  </si>
  <si>
    <t>HASTE DE TERRA DIAMETRO 5/8" X 240CM DE AÇO REVESTIDA DE COBRE, CAMADA MÍNIMA 250Um (MICRA), COM CONECTOR DE APERTO.</t>
  </si>
  <si>
    <t>4.23</t>
  </si>
  <si>
    <t>RECOLOCAÇÃO</t>
  </si>
  <si>
    <t>REFAZER ASFALTO, NOS LOCAIS ONDE FOI FEITO A RETIRADA</t>
  </si>
  <si>
    <t>6.1</t>
  </si>
  <si>
    <t>1.2</t>
  </si>
  <si>
    <t>1.3</t>
  </si>
  <si>
    <t>3.1</t>
  </si>
  <si>
    <t>4.24</t>
  </si>
  <si>
    <t>Preço do fornecedor</t>
  </si>
  <si>
    <t>GUINCHO R$ 120/h + OP. GUINCHO R$ 20,09/h (I25.05.05.05.120) + MONTADOR R$ 15,39/h (I25.05.05.05.105)</t>
  </si>
  <si>
    <t xml:space="preserve">LIMPEZA DA OBRA COM REMOÇÃO DE ENTULHOS </t>
  </si>
  <si>
    <t>BITOLA 6,0mm²</t>
  </si>
  <si>
    <r>
      <t xml:space="preserve">LUMINÁRIA LED EXTERNA, PARA POSTE CURVO COM ENCAIXE DE 60mm, CORPO E ARO EM ALUMINIO, COM 01 LÂMPADA </t>
    </r>
    <r>
      <rPr>
        <b/>
        <sz val="8"/>
        <rFont val="Arial"/>
        <family val="2"/>
      </rPr>
      <t>LED 78W,8.100lm</t>
    </r>
    <r>
      <rPr>
        <sz val="8"/>
        <rFont val="Arial"/>
        <family val="2"/>
      </rPr>
      <t xml:space="preserve">, COM DRIVER MULTITENSÃO (100 A 250V) INTEGRADO, COM ACESSÓRIO DE FIXAÇÃO, </t>
    </r>
    <r>
      <rPr>
        <b/>
        <sz val="8"/>
        <rFont val="Arial"/>
        <family val="2"/>
      </rPr>
      <t>Ref.:LEX01-S2M750 (Cod. NR081505-B) da Lumicenter</t>
    </r>
  </si>
  <si>
    <r>
      <t xml:space="preserve">LUMINÁRIA LED EXTERNA, PARA POSTE CURVO COM ENCAIXE DE 60mm, CORPO E ARO EM ALUMIÍNIO, COM 01 LÂMPADA </t>
    </r>
    <r>
      <rPr>
        <b/>
        <sz val="8"/>
        <rFont val="Arial"/>
        <family val="2"/>
      </rPr>
      <t>LED 113W, 12.150lm</t>
    </r>
    <r>
      <rPr>
        <sz val="8"/>
        <rFont val="Arial"/>
        <family val="2"/>
      </rPr>
      <t xml:space="preserve">, COM DRIVER MULTITENSÃO (100 a 250V) INTEGRADO, COM ACESSÓRIO DE FIXAÇÃO, </t>
    </r>
    <r>
      <rPr>
        <b/>
        <sz val="8"/>
        <rFont val="Arial"/>
        <family val="2"/>
      </rPr>
      <t>Ref.: LEX01-S3M750 (Cod. NC011509-C) da Lumicenter</t>
    </r>
  </si>
  <si>
    <r>
      <t xml:space="preserve">LUMINÁRIA LED EXTERNA, CORPO E ARO EM ALUMINIO, COM 01 LÂMPADA </t>
    </r>
    <r>
      <rPr>
        <b/>
        <sz val="8"/>
        <rFont val="Arial"/>
        <family val="2"/>
      </rPr>
      <t>LED 150W, 16.200lm</t>
    </r>
    <r>
      <rPr>
        <sz val="8"/>
        <rFont val="Arial"/>
        <family val="2"/>
      </rPr>
      <t xml:space="preserve">, COM DRIVER MULTITENSÃO (100 A 250V) INTEGRADO, COM ACESSÓRIO DE FIXAÇÃO, </t>
    </r>
    <r>
      <rPr>
        <b/>
        <sz val="8"/>
        <rFont val="Arial"/>
        <family val="2"/>
      </rPr>
      <t>Ref.:LEX01-S4M750 da Lumicenter</t>
    </r>
  </si>
  <si>
    <r>
      <t xml:space="preserve">SUPORTE PARA POSTE RETO, PARA TRêS PÉTALAS, </t>
    </r>
    <r>
      <rPr>
        <b/>
        <sz val="8"/>
        <rFont val="Arial"/>
        <family val="2"/>
      </rPr>
      <t>Ref.:ACP-SUP3LEXPT da Lumicenter</t>
    </r>
  </si>
  <si>
    <t>DIÂMETRO 1"</t>
  </si>
  <si>
    <t>ELETRODUTO TIPO PVC RÍGIDO, BARRA DE 3,00m</t>
  </si>
  <si>
    <t>CURVA ELETRODUTO DE FeGa</t>
  </si>
  <si>
    <t>TAMPA DE FERRO FUNDIDO, PADRÃO CELESC</t>
  </si>
  <si>
    <t>TERMINAL MACIÇO PARA CABO EPR # 6,00mm²</t>
  </si>
  <si>
    <t>CONECTOR SAPATA PARA CONEXÃO DE CABO DE COBRE</t>
  </si>
  <si>
    <t>FITA DE AUTOFUSÃO</t>
  </si>
  <si>
    <t>FITA DE AÇO INOX - FIXAÇÃO DE ELETRODUTO JUNTO AO POSTE - ROLO COM 30M</t>
  </si>
  <si>
    <t>MEDIDOR DE ENERGIA MONOFÁSICO, EM CAIXA DE LUZ COM LENTE</t>
  </si>
  <si>
    <t>CABO DE COBRE NÚ</t>
  </si>
  <si>
    <t>BITOLA 16,0mm²</t>
  </si>
  <si>
    <t>FITA DE SINALIZAÇÃO DE CONDUTOR ELÉTRICO ROLO DE 100,00m</t>
  </si>
  <si>
    <t>C35.25.10.10.005</t>
  </si>
  <si>
    <t xml:space="preserve">ILUMINAÇÃO PÚBLICA RUA NICARAGUA </t>
  </si>
  <si>
    <t>RUA NICARAGUA</t>
  </si>
  <si>
    <t>C10.96.05.05.015</t>
  </si>
  <si>
    <t>BLOCOS EM CONCRETO ARMADO Fck=25 Mpa PARA POSTE 4,00m E 6,00m (80x80x80CM)</t>
  </si>
  <si>
    <t>BLOCOS EM CONCRETO ARMADO Fck=25 Mpa PARA POSTE 8,00m (100x100x100CM)</t>
  </si>
  <si>
    <t>3.2</t>
  </si>
  <si>
    <t>4.19</t>
  </si>
  <si>
    <t>4.25</t>
  </si>
  <si>
    <t>4.26</t>
  </si>
  <si>
    <t>4.27</t>
  </si>
  <si>
    <t>4.28</t>
  </si>
  <si>
    <t>4.29</t>
  </si>
  <si>
    <t>4.30</t>
  </si>
  <si>
    <t>4.31</t>
  </si>
  <si>
    <t>4.32</t>
  </si>
  <si>
    <t>I21.25.05.05.0110</t>
  </si>
  <si>
    <t>C10.76.10.12.035</t>
  </si>
  <si>
    <t>C10.76.70.40.006</t>
  </si>
  <si>
    <t>C10.76.10.12.005</t>
  </si>
  <si>
    <t>C10.76.10.80.070</t>
  </si>
  <si>
    <r>
      <t xml:space="preserve">POSTE ORNAMENTAL TELECÔNICO SIMPLES COM SISTEMA DE FIXAÇÃO ATRAVÉS DE CHUMBADORES, BRAÇO SIMPLES, ALTURA ÚTIL DE 4,00m, PINTADO NA COR CHUMBO, </t>
    </r>
    <r>
      <rPr>
        <b/>
        <sz val="8"/>
        <rFont val="Arial"/>
        <family val="2"/>
      </rPr>
      <t>Ref.:FLPOR 520 SIMPLES da Fortlight.</t>
    </r>
  </si>
  <si>
    <r>
      <t xml:space="preserve">POSTE ORNAMENTAL TELECÔNICO DUPLO COM SISTEMA DE FIXAÇÃO ATRAVÉS DE CHUMBADORES, BRAÇO DUPLO, ALTURA ÚTIL DE 6,00m E 4,00m,  PINTADO NA COR CHUMBO, CONFORME DETALHE, </t>
    </r>
    <r>
      <rPr>
        <b/>
        <sz val="8"/>
        <rFont val="Arial"/>
        <family val="2"/>
      </rPr>
      <t>Ref.:FLPOR 530 DUPLO da Fortlight.</t>
    </r>
  </si>
  <si>
    <r>
      <t xml:space="preserve">POSTE ORNAMENTAL TELECÔNICO RETO COM SISTEMA DE FIXAÇÃO ATRAVÉS DE CHUMBADORES, ALTURA ÚTIL DE 8,00m,  PINTADO NA COR CHUMBO, </t>
    </r>
    <r>
      <rPr>
        <b/>
        <sz val="8"/>
        <rFont val="Arial"/>
        <family val="2"/>
      </rPr>
      <t>Ref.:FLPCS06F da Fortlight.</t>
    </r>
  </si>
  <si>
    <t>5.2</t>
  </si>
  <si>
    <t>REFAZER PAVER, NOS LOCAIS ONDE FOI FEITO A RETIRADA</t>
  </si>
  <si>
    <t>1.4</t>
  </si>
  <si>
    <t>BARRACÃO PROVISÓRIO PARA DEPÓSITO DE MATERIAIS, ESCRITÓRIO E REFEITÓRIO</t>
  </si>
  <si>
    <t>C10.08.05.10.050</t>
  </si>
  <si>
    <t>3.3</t>
  </si>
  <si>
    <t>ENVELOPAMENTO EM CONCRETO DE TRAVESSIAS DE RUAS (h=20cm larg. 30cm)</t>
  </si>
  <si>
    <t>REATERRO COM PÓ DE BRITA SOBRE ELETRODUTOS</t>
  </si>
  <si>
    <t>2.2</t>
  </si>
  <si>
    <t>C35.10.10.25.010</t>
  </si>
  <si>
    <t>C35.10.20.10.008</t>
  </si>
  <si>
    <t>I05.15.05.15.005</t>
  </si>
  <si>
    <t>FELIPE RAMOS DOS SANTOS</t>
  </si>
  <si>
    <t>Engenheiro Civil</t>
  </si>
  <si>
    <t>CREA 140337-7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</si>
</sst>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R$&quot;#,##0.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hair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5" fillId="0" borderId="10" xfId="47" applyFont="1" applyBorder="1" applyAlignment="1">
      <alignment/>
    </xf>
    <xf numFmtId="0" fontId="5" fillId="0" borderId="10" xfId="0" applyFont="1" applyBorder="1" applyAlignment="1">
      <alignment horizontal="right"/>
    </xf>
    <xf numFmtId="10" fontId="5" fillId="0" borderId="10" xfId="5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172" fontId="4" fillId="0" borderId="11" xfId="47" applyFont="1" applyBorder="1" applyAlignment="1">
      <alignment/>
    </xf>
    <xf numFmtId="10" fontId="4" fillId="0" borderId="12" xfId="50" applyNumberFormat="1" applyFont="1" applyBorder="1" applyAlignment="1">
      <alignment horizontal="right"/>
    </xf>
    <xf numFmtId="10" fontId="4" fillId="0" borderId="13" xfId="50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173" fontId="5" fillId="0" borderId="14" xfId="0" applyNumberFormat="1" applyFont="1" applyFill="1" applyBorder="1" applyAlignment="1">
      <alignment horizontal="center"/>
    </xf>
    <xf numFmtId="171" fontId="4" fillId="0" borderId="0" xfId="61" applyFont="1" applyBorder="1" applyAlignment="1">
      <alignment horizontal="center"/>
    </xf>
    <xf numFmtId="171" fontId="4" fillId="0" borderId="0" xfId="61" applyFont="1" applyFill="1" applyBorder="1" applyAlignment="1">
      <alignment/>
    </xf>
    <xf numFmtId="171" fontId="4" fillId="0" borderId="0" xfId="61" applyFont="1" applyBorder="1" applyAlignment="1">
      <alignment/>
    </xf>
    <xf numFmtId="0" fontId="0" fillId="0" borderId="0" xfId="0" applyFont="1" applyBorder="1" applyAlignment="1">
      <alignment/>
    </xf>
    <xf numFmtId="172" fontId="3" fillId="0" borderId="0" xfId="47" applyFont="1" applyBorder="1" applyAlignment="1">
      <alignment/>
    </xf>
    <xf numFmtId="0" fontId="5" fillId="0" borderId="15" xfId="0" applyFont="1" applyFill="1" applyBorder="1" applyAlignment="1">
      <alignment horizontal="center"/>
    </xf>
    <xf numFmtId="173" fontId="5" fillId="0" borderId="16" xfId="0" applyNumberFormat="1" applyFont="1" applyFill="1" applyBorder="1" applyAlignment="1">
      <alignment horizontal="center"/>
    </xf>
    <xf numFmtId="171" fontId="8" fillId="0" borderId="0" xfId="61" applyFont="1" applyBorder="1" applyAlignment="1">
      <alignment/>
    </xf>
    <xf numFmtId="171" fontId="4" fillId="0" borderId="17" xfId="6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2" fontId="4" fillId="0" borderId="18" xfId="47" applyFont="1" applyBorder="1" applyAlignment="1">
      <alignment/>
    </xf>
    <xf numFmtId="171" fontId="4" fillId="0" borderId="10" xfId="61" applyFont="1" applyBorder="1" applyAlignment="1">
      <alignment horizontal="center"/>
    </xf>
    <xf numFmtId="9" fontId="5" fillId="0" borderId="15" xfId="50" applyFont="1" applyFill="1" applyBorder="1" applyAlignment="1">
      <alignment horizontal="center"/>
    </xf>
    <xf numFmtId="9" fontId="4" fillId="0" borderId="12" xfId="50" applyFont="1" applyBorder="1" applyAlignment="1">
      <alignment horizontal="center"/>
    </xf>
    <xf numFmtId="9" fontId="4" fillId="0" borderId="10" xfId="50" applyFont="1" applyBorder="1" applyAlignment="1">
      <alignment horizontal="center"/>
    </xf>
    <xf numFmtId="9" fontId="4" fillId="0" borderId="0" xfId="50" applyFont="1" applyBorder="1" applyAlignment="1">
      <alignment horizontal="center"/>
    </xf>
    <xf numFmtId="9" fontId="0" fillId="0" borderId="0" xfId="50" applyFont="1" applyBorder="1" applyAlignment="1">
      <alignment horizontal="center"/>
    </xf>
    <xf numFmtId="9" fontId="0" fillId="0" borderId="0" xfId="50" applyFont="1" applyAlignment="1">
      <alignment horizontal="center"/>
    </xf>
    <xf numFmtId="9" fontId="2" fillId="0" borderId="0" xfId="50" applyFont="1" applyAlignment="1">
      <alignment horizontal="center"/>
    </xf>
    <xf numFmtId="9" fontId="4" fillId="0" borderId="0" xfId="50" applyFont="1" applyFill="1" applyBorder="1" applyAlignment="1">
      <alignment horizontal="center"/>
    </xf>
    <xf numFmtId="171" fontId="10" fillId="0" borderId="19" xfId="0" applyNumberFormat="1" applyFont="1" applyBorder="1" applyAlignment="1">
      <alignment/>
    </xf>
    <xf numFmtId="9" fontId="10" fillId="0" borderId="20" xfId="0" applyNumberFormat="1" applyFont="1" applyBorder="1" applyAlignment="1">
      <alignment/>
    </xf>
    <xf numFmtId="0" fontId="10" fillId="0" borderId="0" xfId="0" applyFont="1" applyBorder="1" applyAlignment="1">
      <alignment/>
    </xf>
    <xf numFmtId="171" fontId="11" fillId="0" borderId="10" xfId="0" applyNumberFormat="1" applyFont="1" applyBorder="1" applyAlignment="1">
      <alignment/>
    </xf>
    <xf numFmtId="172" fontId="8" fillId="0" borderId="21" xfId="47" applyFont="1" applyBorder="1" applyAlignment="1">
      <alignment/>
    </xf>
    <xf numFmtId="172" fontId="4" fillId="0" borderId="22" xfId="47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24" xfId="0" applyFont="1" applyBorder="1" applyAlignment="1">
      <alignment/>
    </xf>
    <xf numFmtId="9" fontId="2" fillId="0" borderId="24" xfId="50" applyFont="1" applyBorder="1" applyAlignment="1">
      <alignment horizontal="center"/>
    </xf>
    <xf numFmtId="0" fontId="0" fillId="0" borderId="25" xfId="0" applyFont="1" applyBorder="1" applyAlignment="1">
      <alignment/>
    </xf>
    <xf numFmtId="172" fontId="3" fillId="0" borderId="22" xfId="47" applyFont="1" applyBorder="1" applyAlignment="1">
      <alignment/>
    </xf>
    <xf numFmtId="0" fontId="11" fillId="0" borderId="0" xfId="0" applyFont="1" applyAlignment="1">
      <alignment/>
    </xf>
    <xf numFmtId="171" fontId="4" fillId="0" borderId="10" xfId="61" applyFont="1" applyBorder="1" applyAlignment="1">
      <alignment/>
    </xf>
    <xf numFmtId="9" fontId="4" fillId="0" borderId="10" xfId="50" applyFont="1" applyBorder="1" applyAlignment="1">
      <alignment/>
    </xf>
    <xf numFmtId="0" fontId="6" fillId="0" borderId="10" xfId="0" applyFont="1" applyBorder="1" applyAlignment="1">
      <alignment/>
    </xf>
    <xf numFmtId="9" fontId="8" fillId="0" borderId="0" xfId="50" applyFont="1" applyBorder="1" applyAlignment="1">
      <alignment horizontal="center"/>
    </xf>
    <xf numFmtId="9" fontId="0" fillId="0" borderId="22" xfId="50" applyFont="1" applyBorder="1" applyAlignment="1">
      <alignment horizontal="center"/>
    </xf>
    <xf numFmtId="9" fontId="2" fillId="0" borderId="22" xfId="50" applyFont="1" applyBorder="1" applyAlignment="1">
      <alignment horizontal="center"/>
    </xf>
    <xf numFmtId="0" fontId="4" fillId="0" borderId="17" xfId="47" applyNumberFormat="1" applyFont="1" applyBorder="1" applyAlignment="1">
      <alignment horizontal="center"/>
    </xf>
    <xf numFmtId="0" fontId="4" fillId="0" borderId="26" xfId="47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1" fontId="4" fillId="33" borderId="10" xfId="61" applyFont="1" applyFill="1" applyBorder="1" applyAlignment="1">
      <alignment horizontal="center"/>
    </xf>
    <xf numFmtId="9" fontId="4" fillId="33" borderId="10" xfId="50" applyFont="1" applyFill="1" applyBorder="1" applyAlignment="1">
      <alignment horizontal="center"/>
    </xf>
    <xf numFmtId="171" fontId="11" fillId="33" borderId="10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72" fontId="8" fillId="0" borderId="28" xfId="47" applyFont="1" applyBorder="1" applyAlignment="1">
      <alignment/>
    </xf>
    <xf numFmtId="172" fontId="9" fillId="0" borderId="24" xfId="47" applyFont="1" applyBorder="1" applyAlignment="1">
      <alignment/>
    </xf>
    <xf numFmtId="172" fontId="4" fillId="0" borderId="24" xfId="47" applyFont="1" applyBorder="1" applyAlignment="1">
      <alignment/>
    </xf>
    <xf numFmtId="172" fontId="5" fillId="0" borderId="24" xfId="47" applyFont="1" applyBorder="1" applyAlignment="1">
      <alignment/>
    </xf>
    <xf numFmtId="0" fontId="0" fillId="0" borderId="24" xfId="0" applyFont="1" applyBorder="1" applyAlignment="1">
      <alignment/>
    </xf>
    <xf numFmtId="9" fontId="0" fillId="0" borderId="24" xfId="50" applyFont="1" applyBorder="1" applyAlignment="1">
      <alignment horizontal="center"/>
    </xf>
    <xf numFmtId="0" fontId="12" fillId="33" borderId="10" xfId="0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1" fontId="0" fillId="0" borderId="0" xfId="61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6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171" fontId="16" fillId="0" borderId="22" xfId="61" applyFont="1" applyBorder="1" applyAlignment="1">
      <alignment horizontal="left"/>
    </xf>
    <xf numFmtId="171" fontId="16" fillId="0" borderId="23" xfId="61" applyFont="1" applyBorder="1" applyAlignment="1">
      <alignment horizontal="left"/>
    </xf>
    <xf numFmtId="171" fontId="13" fillId="0" borderId="0" xfId="61" applyFont="1" applyBorder="1" applyAlignment="1">
      <alignment horizontal="left"/>
    </xf>
    <xf numFmtId="171" fontId="16" fillId="0" borderId="0" xfId="61" applyFont="1" applyBorder="1" applyAlignment="1">
      <alignment horizontal="left"/>
    </xf>
    <xf numFmtId="0" fontId="15" fillId="0" borderId="29" xfId="0" applyFont="1" applyBorder="1" applyAlignment="1">
      <alignment/>
    </xf>
    <xf numFmtId="0" fontId="13" fillId="0" borderId="0" xfId="0" applyFont="1" applyBorder="1" applyAlignment="1">
      <alignment horizontal="left"/>
    </xf>
    <xf numFmtId="171" fontId="16" fillId="0" borderId="0" xfId="61" applyFont="1" applyBorder="1" applyAlignment="1">
      <alignment horizontal="right"/>
    </xf>
    <xf numFmtId="171" fontId="16" fillId="0" borderId="30" xfId="61" applyFont="1" applyBorder="1" applyAlignment="1">
      <alignment horizontal="right"/>
    </xf>
    <xf numFmtId="0" fontId="17" fillId="0" borderId="0" xfId="0" applyFont="1" applyAlignment="1">
      <alignment/>
    </xf>
    <xf numFmtId="171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71" fontId="17" fillId="0" borderId="0" xfId="6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10" fillId="0" borderId="0" xfId="61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1" fontId="10" fillId="0" borderId="0" xfId="61" applyFont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10" fillId="0" borderId="0" xfId="61" applyFont="1" applyFill="1" applyBorder="1" applyAlignment="1">
      <alignment/>
    </xf>
    <xf numFmtId="171" fontId="15" fillId="0" borderId="27" xfId="61" applyFont="1" applyFill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31" xfId="47" applyNumberFormat="1" applyFont="1" applyFill="1" applyBorder="1" applyAlignment="1">
      <alignment horizontal="center"/>
    </xf>
    <xf numFmtId="172" fontId="4" fillId="0" borderId="32" xfId="47" applyFont="1" applyFill="1" applyBorder="1" applyAlignment="1">
      <alignment/>
    </xf>
    <xf numFmtId="172" fontId="3" fillId="33" borderId="10" xfId="47" applyFont="1" applyFill="1" applyBorder="1" applyAlignment="1">
      <alignment/>
    </xf>
    <xf numFmtId="9" fontId="3" fillId="33" borderId="10" xfId="50" applyFont="1" applyFill="1" applyBorder="1" applyAlignment="1">
      <alignment/>
    </xf>
    <xf numFmtId="171" fontId="21" fillId="0" borderId="0" xfId="61" applyFont="1" applyFill="1" applyBorder="1" applyAlignment="1">
      <alignment horizontal="center"/>
    </xf>
    <xf numFmtId="171" fontId="21" fillId="0" borderId="0" xfId="61" applyFont="1" applyBorder="1" applyAlignment="1">
      <alignment/>
    </xf>
    <xf numFmtId="171" fontId="10" fillId="0" borderId="0" xfId="61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justify" vertical="justify"/>
    </xf>
    <xf numFmtId="0" fontId="19" fillId="0" borderId="0" xfId="0" applyFont="1" applyBorder="1" applyAlignment="1">
      <alignment horizontal="justify" vertical="justify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justify" vertical="justify"/>
    </xf>
    <xf numFmtId="2" fontId="10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justify"/>
    </xf>
    <xf numFmtId="0" fontId="10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justify" vertical="justify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justify"/>
    </xf>
    <xf numFmtId="171" fontId="11" fillId="0" borderId="0" xfId="61" applyFont="1" applyBorder="1" applyAlignment="1">
      <alignment/>
    </xf>
    <xf numFmtId="171" fontId="10" fillId="0" borderId="10" xfId="6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justify"/>
    </xf>
    <xf numFmtId="0" fontId="0" fillId="0" borderId="10" xfId="0" applyFont="1" applyBorder="1" applyAlignment="1">
      <alignment horizontal="center"/>
    </xf>
    <xf numFmtId="171" fontId="10" fillId="0" borderId="10" xfId="6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justify" vertical="justify"/>
    </xf>
    <xf numFmtId="0" fontId="10" fillId="0" borderId="10" xfId="0" applyFont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 vertical="justify"/>
    </xf>
    <xf numFmtId="171" fontId="11" fillId="0" borderId="10" xfId="61" applyFont="1" applyBorder="1" applyAlignment="1">
      <alignment/>
    </xf>
    <xf numFmtId="0" fontId="10" fillId="0" borderId="10" xfId="0" applyFont="1" applyFill="1" applyBorder="1" applyAlignment="1">
      <alignment horizontal="justify" vertical="justify"/>
    </xf>
    <xf numFmtId="171" fontId="10" fillId="0" borderId="10" xfId="61" applyFont="1" applyFill="1" applyBorder="1" applyAlignment="1">
      <alignment/>
    </xf>
    <xf numFmtId="0" fontId="18" fillId="0" borderId="10" xfId="0" applyFont="1" applyBorder="1" applyAlignment="1">
      <alignment horizontal="justify" vertical="justify"/>
    </xf>
    <xf numFmtId="0" fontId="6" fillId="34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 vertical="justify"/>
    </xf>
    <xf numFmtId="171" fontId="10" fillId="33" borderId="10" xfId="61" applyFont="1" applyFill="1" applyBorder="1" applyAlignment="1">
      <alignment/>
    </xf>
    <xf numFmtId="171" fontId="11" fillId="33" borderId="10" xfId="61" applyFont="1" applyFill="1" applyBorder="1" applyAlignment="1">
      <alignment/>
    </xf>
    <xf numFmtId="171" fontId="0" fillId="0" borderId="33" xfId="61" applyFont="1" applyBorder="1" applyAlignment="1">
      <alignment/>
    </xf>
    <xf numFmtId="171" fontId="10" fillId="0" borderId="33" xfId="61" applyFont="1" applyBorder="1" applyAlignment="1">
      <alignment/>
    </xf>
    <xf numFmtId="171" fontId="10" fillId="0" borderId="33" xfId="6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1" fontId="0" fillId="0" borderId="0" xfId="61" applyFont="1" applyFill="1" applyAlignment="1">
      <alignment/>
    </xf>
    <xf numFmtId="171" fontId="0" fillId="0" borderId="0" xfId="61" applyFont="1" applyFill="1" applyBorder="1" applyAlignment="1">
      <alignment/>
    </xf>
    <xf numFmtId="171" fontId="16" fillId="0" borderId="22" xfId="61" applyFont="1" applyFill="1" applyBorder="1" applyAlignment="1">
      <alignment horizontal="left"/>
    </xf>
    <xf numFmtId="171" fontId="16" fillId="0" borderId="0" xfId="61" applyFont="1" applyFill="1" applyBorder="1" applyAlignment="1">
      <alignment horizontal="right"/>
    </xf>
    <xf numFmtId="171" fontId="15" fillId="0" borderId="34" xfId="61" applyFont="1" applyFill="1" applyBorder="1" applyAlignment="1">
      <alignment horizontal="center"/>
    </xf>
    <xf numFmtId="171" fontId="10" fillId="0" borderId="34" xfId="61" applyFont="1" applyFill="1" applyBorder="1" applyAlignment="1">
      <alignment horizontal="center"/>
    </xf>
    <xf numFmtId="171" fontId="0" fillId="0" borderId="10" xfId="61" applyFont="1" applyFill="1" applyBorder="1" applyAlignment="1">
      <alignment/>
    </xf>
    <xf numFmtId="0" fontId="6" fillId="0" borderId="29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171" fontId="0" fillId="0" borderId="10" xfId="61" applyFont="1" applyFill="1" applyBorder="1" applyAlignment="1">
      <alignment horizontal="center"/>
    </xf>
    <xf numFmtId="171" fontId="0" fillId="0" borderId="0" xfId="61" applyFont="1" applyFill="1" applyAlignment="1">
      <alignment/>
    </xf>
    <xf numFmtId="171" fontId="10" fillId="19" borderId="10" xfId="61" applyFont="1" applyFill="1" applyBorder="1" applyAlignment="1">
      <alignment/>
    </xf>
    <xf numFmtId="171" fontId="11" fillId="0" borderId="0" xfId="61" applyNumberFormat="1" applyFont="1" applyBorder="1" applyAlignment="1">
      <alignment/>
    </xf>
    <xf numFmtId="0" fontId="6" fillId="0" borderId="10" xfId="0" applyFont="1" applyBorder="1" applyAlignment="1">
      <alignment horizontal="justify" vertical="justify"/>
    </xf>
    <xf numFmtId="0" fontId="10" fillId="0" borderId="0" xfId="61" applyNumberFormat="1" applyFont="1" applyBorder="1" applyAlignment="1">
      <alignment/>
    </xf>
    <xf numFmtId="0" fontId="11" fillId="0" borderId="10" xfId="0" applyFont="1" applyBorder="1" applyAlignment="1">
      <alignment horizontal="justify" vertical="justify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171" fontId="11" fillId="0" borderId="10" xfId="61" applyFont="1" applyFill="1" applyBorder="1" applyAlignment="1">
      <alignment/>
    </xf>
    <xf numFmtId="171" fontId="11" fillId="0" borderId="10" xfId="61" applyFont="1" applyFill="1" applyBorder="1" applyAlignment="1">
      <alignment horizontal="center"/>
    </xf>
    <xf numFmtId="17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171" fontId="11" fillId="0" borderId="10" xfId="6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71" fontId="6" fillId="0" borderId="0" xfId="61" applyFont="1" applyBorder="1" applyAlignment="1">
      <alignment/>
    </xf>
    <xf numFmtId="0" fontId="10" fillId="0" borderId="10" xfId="0" applyFont="1" applyBorder="1" applyAlignment="1" quotePrefix="1">
      <alignment horizontal="justify" vertical="justify"/>
    </xf>
    <xf numFmtId="0" fontId="10" fillId="0" borderId="10" xfId="0" applyFont="1" applyBorder="1" applyAlignment="1">
      <alignment horizontal="center" wrapText="1"/>
    </xf>
    <xf numFmtId="171" fontId="10" fillId="0" borderId="10" xfId="61" applyFont="1" applyFill="1" applyBorder="1" applyAlignment="1">
      <alignment wrapText="1"/>
    </xf>
    <xf numFmtId="171" fontId="10" fillId="0" borderId="10" xfId="61" applyFont="1" applyFill="1" applyBorder="1" applyAlignment="1">
      <alignment horizontal="center" wrapText="1"/>
    </xf>
    <xf numFmtId="171" fontId="10" fillId="0" borderId="10" xfId="61" applyFont="1" applyBorder="1" applyAlignment="1">
      <alignment wrapText="1"/>
    </xf>
    <xf numFmtId="0" fontId="0" fillId="0" borderId="0" xfId="0" applyFont="1" applyFill="1" applyAlignment="1">
      <alignment wrapText="1"/>
    </xf>
    <xf numFmtId="171" fontId="10" fillId="0" borderId="0" xfId="61" applyNumberFormat="1" applyFont="1" applyBorder="1" applyAlignment="1">
      <alignment wrapText="1"/>
    </xf>
    <xf numFmtId="171" fontId="0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1" fontId="10" fillId="0" borderId="0" xfId="61" applyFont="1" applyBorder="1" applyAlignment="1">
      <alignment horizontal="center" vertical="justify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1" fontId="10" fillId="0" borderId="10" xfId="6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_Orça.timbó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1"/>
  <sheetViews>
    <sheetView showGridLines="0" zoomScaleSheetLayoutView="80" workbookViewId="0" topLeftCell="A61">
      <selection activeCell="G20" sqref="G20"/>
    </sheetView>
  </sheetViews>
  <sheetFormatPr defaultColWidth="11.421875" defaultRowHeight="12.75"/>
  <cols>
    <col min="1" max="1" width="6.140625" style="76" customWidth="1"/>
    <col min="2" max="2" width="73.00390625" style="75" customWidth="1"/>
    <col min="3" max="3" width="5.28125" style="76" bestFit="1" customWidth="1"/>
    <col min="4" max="4" width="9.421875" style="152" bestFit="1" customWidth="1"/>
    <col min="5" max="5" width="11.421875" style="152" customWidth="1"/>
    <col min="6" max="6" width="10.57421875" style="77" bestFit="1" customWidth="1"/>
    <col min="7" max="7" width="13.57421875" style="77" bestFit="1" customWidth="1"/>
    <col min="8" max="8" width="17.421875" style="75" customWidth="1"/>
    <col min="9" max="9" width="13.7109375" style="75" bestFit="1" customWidth="1"/>
    <col min="10" max="11" width="11.421875" style="75" customWidth="1"/>
    <col min="12" max="12" width="10.140625" style="77" customWidth="1"/>
    <col min="13" max="16384" width="11.421875" style="75" customWidth="1"/>
  </cols>
  <sheetData>
    <row r="1" spans="1:10" ht="15.75">
      <c r="A1" s="74" t="s">
        <v>20</v>
      </c>
      <c r="I1" s="104">
        <v>1.25</v>
      </c>
      <c r="J1" s="75">
        <v>1.25</v>
      </c>
    </row>
    <row r="2" spans="1:10" ht="12.75">
      <c r="A2" s="78" t="s">
        <v>43</v>
      </c>
      <c r="J2" s="75">
        <v>0.9443</v>
      </c>
    </row>
    <row r="3" spans="1:13" ht="12.75">
      <c r="A3" s="79"/>
      <c r="B3" s="80"/>
      <c r="C3" s="79"/>
      <c r="D3" s="153"/>
      <c r="E3" s="153"/>
      <c r="F3" s="81"/>
      <c r="G3" s="81"/>
      <c r="K3" s="80"/>
      <c r="L3" s="81"/>
      <c r="M3" s="80"/>
    </row>
    <row r="4" spans="1:13" ht="12.75">
      <c r="A4" s="189" t="s">
        <v>41</v>
      </c>
      <c r="B4" s="190"/>
      <c r="C4" s="190"/>
      <c r="D4" s="190"/>
      <c r="E4" s="190"/>
      <c r="F4" s="190"/>
      <c r="G4" s="191"/>
      <c r="I4" s="80"/>
      <c r="J4" s="81"/>
      <c r="K4" s="80"/>
      <c r="L4" s="80"/>
      <c r="M4" s="80"/>
    </row>
    <row r="5" spans="1:13" ht="12.75">
      <c r="A5" s="82" t="s">
        <v>12</v>
      </c>
      <c r="B5" s="160" t="s">
        <v>120</v>
      </c>
      <c r="C5" s="83"/>
      <c r="D5" s="154"/>
      <c r="E5" s="154"/>
      <c r="F5" s="84"/>
      <c r="G5" s="85"/>
      <c r="I5" s="86"/>
      <c r="J5" s="81"/>
      <c r="K5" s="80"/>
      <c r="L5" s="87"/>
      <c r="M5" s="80"/>
    </row>
    <row r="6" spans="1:13" ht="12.75">
      <c r="A6" s="88" t="s">
        <v>13</v>
      </c>
      <c r="B6" s="89" t="s">
        <v>121</v>
      </c>
      <c r="C6" s="79"/>
      <c r="D6" s="155"/>
      <c r="E6" s="155"/>
      <c r="F6" s="90"/>
      <c r="G6" s="91"/>
      <c r="I6" s="80"/>
      <c r="J6" s="80"/>
      <c r="K6" s="80"/>
      <c r="L6" s="90"/>
      <c r="M6" s="80"/>
    </row>
    <row r="7" spans="1:12" ht="12.75">
      <c r="A7" s="159"/>
      <c r="B7" s="113"/>
      <c r="C7" s="114"/>
      <c r="D7" s="155"/>
      <c r="E7" s="155"/>
      <c r="F7" s="90"/>
      <c r="G7" s="91"/>
      <c r="I7" s="80"/>
      <c r="J7" s="80"/>
      <c r="K7" s="80"/>
      <c r="L7" s="90"/>
    </row>
    <row r="8" spans="1:12" ht="12.75" customHeight="1">
      <c r="A8" s="192" t="s">
        <v>0</v>
      </c>
      <c r="B8" s="192" t="s">
        <v>9</v>
      </c>
      <c r="C8" s="192" t="s">
        <v>10</v>
      </c>
      <c r="D8" s="194" t="s">
        <v>11</v>
      </c>
      <c r="E8" s="156" t="s">
        <v>45</v>
      </c>
      <c r="F8" s="103" t="s">
        <v>45</v>
      </c>
      <c r="G8" s="103" t="s">
        <v>42</v>
      </c>
      <c r="I8" s="80"/>
      <c r="J8" s="80"/>
      <c r="K8" s="80"/>
      <c r="L8" s="188"/>
    </row>
    <row r="9" spans="1:12" ht="12.75">
      <c r="A9" s="192"/>
      <c r="B9" s="193"/>
      <c r="C9" s="192"/>
      <c r="D9" s="194"/>
      <c r="E9" s="157" t="s">
        <v>26</v>
      </c>
      <c r="F9" s="149" t="s">
        <v>26</v>
      </c>
      <c r="G9" s="149" t="s">
        <v>26</v>
      </c>
      <c r="I9" s="80"/>
      <c r="J9" s="80"/>
      <c r="K9" s="80"/>
      <c r="L9" s="188"/>
    </row>
    <row r="10" spans="1:12" s="92" customFormat="1" ht="15">
      <c r="A10" s="128">
        <v>1</v>
      </c>
      <c r="B10" s="129" t="s">
        <v>19</v>
      </c>
      <c r="C10" s="130"/>
      <c r="D10" s="158"/>
      <c r="E10" s="158"/>
      <c r="F10" s="147"/>
      <c r="G10" s="148"/>
      <c r="I10" s="93"/>
      <c r="J10" s="94"/>
      <c r="K10" s="94"/>
      <c r="L10" s="95"/>
    </row>
    <row r="11" spans="1:12" ht="12.75">
      <c r="A11" s="132" t="s">
        <v>35</v>
      </c>
      <c r="B11" s="133" t="s">
        <v>46</v>
      </c>
      <c r="C11" s="132" t="s">
        <v>33</v>
      </c>
      <c r="D11" s="127">
        <v>1</v>
      </c>
      <c r="E11" s="127">
        <v>250</v>
      </c>
      <c r="F11" s="127">
        <f>ROUND(E11*$J$1,2)</f>
        <v>312.5</v>
      </c>
      <c r="G11" s="131">
        <f>ROUND(F11*D11,2)</f>
        <v>312.5</v>
      </c>
      <c r="I11" s="80"/>
      <c r="J11" s="96"/>
      <c r="K11" s="80"/>
      <c r="L11" s="81"/>
    </row>
    <row r="12" spans="1:12" ht="12.75">
      <c r="A12" s="132" t="s">
        <v>95</v>
      </c>
      <c r="B12" s="133" t="s">
        <v>14</v>
      </c>
      <c r="C12" s="132" t="s">
        <v>1</v>
      </c>
      <c r="D12" s="127">
        <v>4.5</v>
      </c>
      <c r="E12" s="127">
        <v>206.38</v>
      </c>
      <c r="F12" s="127">
        <f>ROUND(E12*$J$1,2)</f>
        <v>257.98</v>
      </c>
      <c r="G12" s="131">
        <f>ROUND(F12*D12,2)</f>
        <v>1160.91</v>
      </c>
      <c r="H12" s="151" t="s">
        <v>119</v>
      </c>
      <c r="I12" s="81"/>
      <c r="J12" s="96"/>
      <c r="K12" s="80"/>
      <c r="L12" s="81"/>
    </row>
    <row r="13" spans="1:12" s="98" customFormat="1" ht="12.75">
      <c r="A13" s="132" t="s">
        <v>96</v>
      </c>
      <c r="B13" s="133" t="s">
        <v>36</v>
      </c>
      <c r="C13" s="132" t="s">
        <v>1</v>
      </c>
      <c r="D13" s="127">
        <v>1771.88</v>
      </c>
      <c r="E13" s="127">
        <v>0.31</v>
      </c>
      <c r="F13" s="127">
        <f>ROUND(E13*$J$1,2)</f>
        <v>0.39</v>
      </c>
      <c r="G13" s="131">
        <f>ROUND(F13*D13,2)</f>
        <v>691.03</v>
      </c>
      <c r="H13" s="98">
        <v>78472</v>
      </c>
      <c r="I13" s="97"/>
      <c r="J13" s="96"/>
      <c r="K13" s="99"/>
      <c r="L13" s="97"/>
    </row>
    <row r="14" spans="1:12" s="98" customFormat="1" ht="12.75">
      <c r="A14" s="132" t="s">
        <v>145</v>
      </c>
      <c r="B14" s="134" t="s">
        <v>146</v>
      </c>
      <c r="C14" s="132" t="s">
        <v>1</v>
      </c>
      <c r="D14" s="127">
        <v>18</v>
      </c>
      <c r="E14" s="127">
        <v>330.84</v>
      </c>
      <c r="F14" s="127">
        <f>ROUND(E14*$J$1,2)</f>
        <v>413.55</v>
      </c>
      <c r="G14" s="131">
        <f>ROUND(F14*D14,2)</f>
        <v>7443.9</v>
      </c>
      <c r="H14" s="98" t="s">
        <v>147</v>
      </c>
      <c r="I14" s="97"/>
      <c r="J14" s="96"/>
      <c r="K14" s="99"/>
      <c r="L14" s="97"/>
    </row>
    <row r="15" spans="1:12" s="98" customFormat="1" ht="12.75">
      <c r="A15" s="135"/>
      <c r="B15" s="136" t="s">
        <v>37</v>
      </c>
      <c r="C15" s="135"/>
      <c r="D15" s="161"/>
      <c r="E15" s="127"/>
      <c r="F15" s="127"/>
      <c r="G15" s="137">
        <f>SUM(G11:G14)</f>
        <v>9608.34</v>
      </c>
      <c r="I15" s="97"/>
      <c r="J15" s="96"/>
      <c r="K15" s="99"/>
      <c r="L15" s="97"/>
    </row>
    <row r="16" spans="1:12" s="98" customFormat="1" ht="12.75" customHeight="1">
      <c r="A16" s="128">
        <v>2</v>
      </c>
      <c r="B16" s="129" t="s">
        <v>7</v>
      </c>
      <c r="C16" s="130"/>
      <c r="D16" s="161"/>
      <c r="E16" s="127"/>
      <c r="F16" s="127"/>
      <c r="G16" s="131"/>
      <c r="I16" s="97"/>
      <c r="J16" s="96"/>
      <c r="K16" s="99"/>
      <c r="L16" s="97"/>
    </row>
    <row r="17" spans="1:12" s="98" customFormat="1" ht="12.75">
      <c r="A17" s="132" t="s">
        <v>15</v>
      </c>
      <c r="B17" s="133" t="s">
        <v>53</v>
      </c>
      <c r="C17" s="132" t="s">
        <v>3</v>
      </c>
      <c r="D17" s="127">
        <f>20+5.63+3</f>
        <v>28.63</v>
      </c>
      <c r="E17" s="127">
        <v>34.71</v>
      </c>
      <c r="F17" s="127">
        <f>ROUND(E17*$J$1,2)</f>
        <v>43.39</v>
      </c>
      <c r="G17" s="131">
        <f>ROUND(+F17*D17,2)</f>
        <v>1242.26</v>
      </c>
      <c r="H17" s="98" t="s">
        <v>47</v>
      </c>
      <c r="I17" s="97"/>
      <c r="J17" s="96"/>
      <c r="K17" s="99"/>
      <c r="L17" s="97"/>
    </row>
    <row r="18" spans="1:12" s="98" customFormat="1" ht="12.75">
      <c r="A18" s="132" t="s">
        <v>151</v>
      </c>
      <c r="B18" s="133" t="s">
        <v>150</v>
      </c>
      <c r="C18" s="132" t="s">
        <v>3</v>
      </c>
      <c r="D18" s="127">
        <v>9.6</v>
      </c>
      <c r="E18" s="127">
        <v>51</v>
      </c>
      <c r="F18" s="127">
        <f>ROUND(E18*$J$1,2)</f>
        <v>63.75</v>
      </c>
      <c r="G18" s="131">
        <f>ROUND(+F18*D18,2)</f>
        <v>612</v>
      </c>
      <c r="H18" s="98" t="s">
        <v>154</v>
      </c>
      <c r="I18" s="97"/>
      <c r="J18" s="96"/>
      <c r="K18" s="99"/>
      <c r="L18" s="97"/>
    </row>
    <row r="19" spans="1:12" s="98" customFormat="1" ht="12.75">
      <c r="A19" s="135"/>
      <c r="B19" s="136" t="s">
        <v>37</v>
      </c>
      <c r="C19" s="135"/>
      <c r="D19" s="161"/>
      <c r="E19" s="127"/>
      <c r="F19" s="127"/>
      <c r="G19" s="137">
        <f>SUM(G17:G18)</f>
        <v>1854.26</v>
      </c>
      <c r="I19" s="97"/>
      <c r="J19" s="96"/>
      <c r="K19" s="99"/>
      <c r="L19" s="97"/>
    </row>
    <row r="20" spans="1:12" s="98" customFormat="1" ht="12.75">
      <c r="A20" s="128">
        <v>3</v>
      </c>
      <c r="B20" s="129" t="s">
        <v>2</v>
      </c>
      <c r="C20" s="130"/>
      <c r="D20" s="158"/>
      <c r="E20" s="127"/>
      <c r="F20" s="127"/>
      <c r="G20" s="131"/>
      <c r="I20" s="97"/>
      <c r="J20" s="96"/>
      <c r="K20" s="99"/>
      <c r="L20" s="97"/>
    </row>
    <row r="21" spans="1:12" s="98" customFormat="1" ht="12.75">
      <c r="A21" s="132" t="s">
        <v>97</v>
      </c>
      <c r="B21" s="138" t="s">
        <v>123</v>
      </c>
      <c r="C21" s="132" t="s">
        <v>3</v>
      </c>
      <c r="D21" s="139">
        <v>5.63</v>
      </c>
      <c r="E21" s="127">
        <v>930.02</v>
      </c>
      <c r="F21" s="127">
        <f>ROUND(E21*$J$1,2)</f>
        <v>1162.53</v>
      </c>
      <c r="G21" s="131">
        <f>ROUND(F21*D21,2)</f>
        <v>6545.04</v>
      </c>
      <c r="H21" s="75" t="s">
        <v>48</v>
      </c>
      <c r="I21" s="164"/>
      <c r="J21" s="96"/>
      <c r="K21" s="99"/>
      <c r="L21" s="97"/>
    </row>
    <row r="22" spans="1:12" s="98" customFormat="1" ht="12.75">
      <c r="A22" s="132" t="s">
        <v>125</v>
      </c>
      <c r="B22" s="138" t="s">
        <v>124</v>
      </c>
      <c r="C22" s="132" t="s">
        <v>3</v>
      </c>
      <c r="D22" s="139">
        <v>3</v>
      </c>
      <c r="E22" s="127">
        <v>930.02</v>
      </c>
      <c r="F22" s="127">
        <f>ROUND(E22*$J$1,2)</f>
        <v>1162.53</v>
      </c>
      <c r="G22" s="131">
        <f>ROUND(F22*D22,2)</f>
        <v>3487.59</v>
      </c>
      <c r="H22" s="75" t="s">
        <v>48</v>
      </c>
      <c r="I22" s="164"/>
      <c r="J22" s="96"/>
      <c r="K22" s="99"/>
      <c r="L22" s="97"/>
    </row>
    <row r="23" spans="1:12" s="98" customFormat="1" ht="12.75">
      <c r="A23" s="132" t="s">
        <v>148</v>
      </c>
      <c r="B23" s="138" t="s">
        <v>149</v>
      </c>
      <c r="C23" s="132" t="s">
        <v>3</v>
      </c>
      <c r="D23" s="139">
        <v>2.7</v>
      </c>
      <c r="E23" s="127">
        <v>930.02</v>
      </c>
      <c r="F23" s="127">
        <f>ROUND(E23*$J$1,2)</f>
        <v>1162.53</v>
      </c>
      <c r="G23" s="131">
        <f>ROUND(F23*D23,2)</f>
        <v>3138.83</v>
      </c>
      <c r="H23" s="75" t="s">
        <v>48</v>
      </c>
      <c r="I23" s="164"/>
      <c r="J23" s="96"/>
      <c r="K23" s="99"/>
      <c r="L23" s="97"/>
    </row>
    <row r="24" spans="1:12" ht="22.5">
      <c r="A24" s="132"/>
      <c r="B24" s="140" t="s">
        <v>54</v>
      </c>
      <c r="C24" s="132"/>
      <c r="D24" s="139"/>
      <c r="E24" s="127"/>
      <c r="F24" s="127"/>
      <c r="G24" s="131"/>
      <c r="I24" s="97"/>
      <c r="J24" s="96"/>
      <c r="K24" s="80"/>
      <c r="L24" s="81"/>
    </row>
    <row r="25" spans="1:12" ht="12.75">
      <c r="A25" s="135"/>
      <c r="B25" s="136" t="s">
        <v>37</v>
      </c>
      <c r="C25" s="135"/>
      <c r="D25" s="158"/>
      <c r="E25" s="127"/>
      <c r="F25" s="127"/>
      <c r="G25" s="137">
        <f>SUM(G21:G24)</f>
        <v>13171.460000000001</v>
      </c>
      <c r="I25" s="97"/>
      <c r="J25" s="96"/>
      <c r="K25" s="80"/>
      <c r="L25" s="100"/>
    </row>
    <row r="26" spans="1:12" ht="12.75">
      <c r="A26" s="141">
        <v>4</v>
      </c>
      <c r="B26" s="165" t="s">
        <v>55</v>
      </c>
      <c r="C26" s="130"/>
      <c r="D26" s="139"/>
      <c r="E26" s="127"/>
      <c r="F26" s="127"/>
      <c r="G26" s="131"/>
      <c r="I26" s="97"/>
      <c r="J26" s="96"/>
      <c r="K26" s="80"/>
      <c r="L26" s="97"/>
    </row>
    <row r="27" spans="1:12" s="6" customFormat="1" ht="12.75">
      <c r="A27" s="168" t="s">
        <v>16</v>
      </c>
      <c r="B27" s="167" t="s">
        <v>52</v>
      </c>
      <c r="C27" s="169"/>
      <c r="D27" s="170"/>
      <c r="E27" s="171"/>
      <c r="F27" s="171"/>
      <c r="G27" s="137"/>
      <c r="I27" s="164"/>
      <c r="J27" s="172"/>
      <c r="K27" s="173"/>
      <c r="L27" s="164"/>
    </row>
    <row r="28" spans="1:12" ht="12.75">
      <c r="A28" s="142" t="s">
        <v>17</v>
      </c>
      <c r="B28" s="133" t="s">
        <v>56</v>
      </c>
      <c r="C28" s="132"/>
      <c r="D28" s="139"/>
      <c r="E28" s="127"/>
      <c r="F28" s="127"/>
      <c r="G28" s="131"/>
      <c r="H28" s="151"/>
      <c r="I28" s="97"/>
      <c r="J28" s="96"/>
      <c r="K28" s="80"/>
      <c r="L28" s="97"/>
    </row>
    <row r="29" spans="1:12" ht="12.75">
      <c r="A29" s="142"/>
      <c r="B29" s="133" t="s">
        <v>57</v>
      </c>
      <c r="C29" s="132" t="s">
        <v>4</v>
      </c>
      <c r="D29" s="139">
        <v>5</v>
      </c>
      <c r="E29" s="127">
        <v>8.9</v>
      </c>
      <c r="F29" s="127">
        <f>ROUND(E29*$J$1,2)</f>
        <v>11.13</v>
      </c>
      <c r="G29" s="131">
        <f>ROUND(F29*D29,2)</f>
        <v>55.65</v>
      </c>
      <c r="H29" s="151">
        <v>91933</v>
      </c>
      <c r="I29" s="97"/>
      <c r="J29" s="96"/>
      <c r="K29" s="80"/>
      <c r="L29" s="97"/>
    </row>
    <row r="30" spans="1:12" ht="12.75">
      <c r="A30" s="142"/>
      <c r="B30" s="133" t="s">
        <v>102</v>
      </c>
      <c r="C30" s="132" t="s">
        <v>4</v>
      </c>
      <c r="D30" s="139">
        <f>330+80</f>
        <v>410</v>
      </c>
      <c r="E30" s="127">
        <v>5.86</v>
      </c>
      <c r="F30" s="127">
        <f>ROUND(E30*$J$1,2)</f>
        <v>7.33</v>
      </c>
      <c r="G30" s="131">
        <f>ROUND(F30*D30,2)</f>
        <v>3005.3</v>
      </c>
      <c r="H30" s="151">
        <v>91931</v>
      </c>
      <c r="I30" s="97"/>
      <c r="J30" s="96"/>
      <c r="K30" s="80"/>
      <c r="L30" s="97"/>
    </row>
    <row r="31" spans="1:12" ht="12.75">
      <c r="A31" s="142"/>
      <c r="B31" s="133" t="s">
        <v>58</v>
      </c>
      <c r="C31" s="132" t="s">
        <v>4</v>
      </c>
      <c r="D31" s="139">
        <v>85</v>
      </c>
      <c r="E31" s="127">
        <v>3</v>
      </c>
      <c r="F31" s="127">
        <f>ROUND(E31*$J$1,2)</f>
        <v>3.75</v>
      </c>
      <c r="G31" s="131">
        <f>ROUND(F31*D31,2)</f>
        <v>318.75</v>
      </c>
      <c r="H31" s="75">
        <v>91927</v>
      </c>
      <c r="I31" s="97"/>
      <c r="J31" s="96"/>
      <c r="K31" s="80"/>
      <c r="L31" s="97"/>
    </row>
    <row r="32" spans="1:12" ht="12.75">
      <c r="A32" s="142" t="s">
        <v>34</v>
      </c>
      <c r="B32" s="133" t="s">
        <v>59</v>
      </c>
      <c r="C32" s="132"/>
      <c r="D32" s="139"/>
      <c r="E32" s="127"/>
      <c r="F32" s="127"/>
      <c r="G32" s="131"/>
      <c r="H32" s="151"/>
      <c r="I32" s="97"/>
      <c r="J32" s="96"/>
      <c r="K32" s="80"/>
      <c r="L32" s="97"/>
    </row>
    <row r="33" spans="1:12" ht="12.75">
      <c r="A33" s="142"/>
      <c r="B33" s="133" t="s">
        <v>102</v>
      </c>
      <c r="C33" s="132" t="s">
        <v>4</v>
      </c>
      <c r="D33" s="139">
        <v>255</v>
      </c>
      <c r="E33" s="127">
        <v>5.86</v>
      </c>
      <c r="F33" s="127">
        <f>ROUND(E33*$J$1,2)</f>
        <v>7.33</v>
      </c>
      <c r="G33" s="131">
        <f>ROUND(F33*D33,2)</f>
        <v>1869.15</v>
      </c>
      <c r="H33" s="151">
        <v>91931</v>
      </c>
      <c r="I33" s="97"/>
      <c r="J33" s="96"/>
      <c r="K33" s="80"/>
      <c r="L33" s="97"/>
    </row>
    <row r="34" spans="1:12" ht="12.75">
      <c r="A34" s="142" t="s">
        <v>44</v>
      </c>
      <c r="B34" s="133" t="s">
        <v>60</v>
      </c>
      <c r="C34" s="132"/>
      <c r="D34" s="139"/>
      <c r="E34" s="127"/>
      <c r="F34" s="127"/>
      <c r="G34" s="131"/>
      <c r="H34" s="151"/>
      <c r="I34" s="97"/>
      <c r="J34" s="96"/>
      <c r="K34" s="80"/>
      <c r="L34" s="97"/>
    </row>
    <row r="35" spans="1:12" ht="12.75">
      <c r="A35" s="142"/>
      <c r="B35" s="133" t="s">
        <v>102</v>
      </c>
      <c r="C35" s="132" t="s">
        <v>4</v>
      </c>
      <c r="D35" s="139">
        <f>330+80</f>
        <v>410</v>
      </c>
      <c r="E35" s="127">
        <v>5.86</v>
      </c>
      <c r="F35" s="127">
        <f>ROUND(E35*$J$1,2)</f>
        <v>7.33</v>
      </c>
      <c r="G35" s="131">
        <f>ROUND(F35*D35,2)</f>
        <v>3005.3</v>
      </c>
      <c r="H35" s="151">
        <v>91931</v>
      </c>
      <c r="I35" s="97"/>
      <c r="J35" s="96"/>
      <c r="K35" s="80"/>
      <c r="L35" s="97"/>
    </row>
    <row r="36" spans="1:12" ht="12.75">
      <c r="A36" s="142" t="s">
        <v>49</v>
      </c>
      <c r="B36" s="133" t="s">
        <v>61</v>
      </c>
      <c r="C36" s="132"/>
      <c r="D36" s="139"/>
      <c r="E36" s="127"/>
      <c r="F36" s="127"/>
      <c r="G36" s="131"/>
      <c r="H36" s="151"/>
      <c r="I36" s="97"/>
      <c r="J36" s="96"/>
      <c r="K36" s="80"/>
      <c r="L36" s="97"/>
    </row>
    <row r="37" spans="1:12" ht="12.75">
      <c r="A37" s="142"/>
      <c r="B37" s="133" t="s">
        <v>57</v>
      </c>
      <c r="C37" s="132" t="s">
        <v>4</v>
      </c>
      <c r="D37" s="139">
        <v>5</v>
      </c>
      <c r="E37" s="127">
        <v>8.9</v>
      </c>
      <c r="F37" s="127">
        <f>ROUND(E37*$J$1,2)</f>
        <v>11.13</v>
      </c>
      <c r="G37" s="131">
        <f>ROUND(F37*D37,2)</f>
        <v>55.65</v>
      </c>
      <c r="H37" s="151">
        <v>91933</v>
      </c>
      <c r="I37" s="97"/>
      <c r="J37" s="96"/>
      <c r="K37" s="80"/>
      <c r="L37" s="97"/>
    </row>
    <row r="38" spans="1:12" ht="12.75">
      <c r="A38" s="142"/>
      <c r="B38" s="133" t="s">
        <v>58</v>
      </c>
      <c r="C38" s="132" t="s">
        <v>4</v>
      </c>
      <c r="D38" s="139">
        <v>85</v>
      </c>
      <c r="E38" s="127">
        <v>3</v>
      </c>
      <c r="F38" s="127">
        <f>ROUND(E38*$J$1,2)</f>
        <v>3.75</v>
      </c>
      <c r="G38" s="131">
        <f>ROUND(F38*D38,2)</f>
        <v>318.75</v>
      </c>
      <c r="H38" s="75">
        <v>91927</v>
      </c>
      <c r="I38" s="97"/>
      <c r="J38" s="96"/>
      <c r="K38" s="80"/>
      <c r="L38" s="97"/>
    </row>
    <row r="39" spans="1:12" ht="12.75">
      <c r="A39" s="142" t="s">
        <v>49</v>
      </c>
      <c r="B39" s="133" t="s">
        <v>116</v>
      </c>
      <c r="C39" s="132"/>
      <c r="D39" s="139"/>
      <c r="E39" s="127"/>
      <c r="F39" s="127"/>
      <c r="G39" s="131"/>
      <c r="H39" s="151"/>
      <c r="I39" s="97"/>
      <c r="J39" s="96"/>
      <c r="K39" s="80"/>
      <c r="L39" s="97"/>
    </row>
    <row r="40" spans="1:12" ht="12.75">
      <c r="A40" s="142"/>
      <c r="B40" s="133" t="s">
        <v>117</v>
      </c>
      <c r="C40" s="132" t="s">
        <v>4</v>
      </c>
      <c r="D40" s="139">
        <f>15+10</f>
        <v>25</v>
      </c>
      <c r="E40" s="127">
        <v>10.9</v>
      </c>
      <c r="F40" s="127">
        <f>ROUND(E40*$J$1,2)</f>
        <v>13.63</v>
      </c>
      <c r="G40" s="131">
        <f>ROUND(F40*D40,2)</f>
        <v>340.75</v>
      </c>
      <c r="H40" s="151">
        <v>72251</v>
      </c>
      <c r="I40" s="97"/>
      <c r="J40" s="96"/>
      <c r="K40" s="80"/>
      <c r="L40" s="97"/>
    </row>
    <row r="41" spans="1:12" s="14" customFormat="1" ht="12.75">
      <c r="A41" s="168" t="s">
        <v>50</v>
      </c>
      <c r="B41" s="167" t="s">
        <v>62</v>
      </c>
      <c r="C41" s="174"/>
      <c r="D41" s="175"/>
      <c r="E41" s="171"/>
      <c r="F41" s="171"/>
      <c r="G41" s="137"/>
      <c r="I41" s="164"/>
      <c r="J41" s="172"/>
      <c r="K41" s="176"/>
      <c r="L41" s="164"/>
    </row>
    <row r="42" spans="1:12" s="98" customFormat="1" ht="33.75">
      <c r="A42" s="142" t="s">
        <v>51</v>
      </c>
      <c r="B42" s="133" t="s">
        <v>140</v>
      </c>
      <c r="C42" s="132" t="s">
        <v>8</v>
      </c>
      <c r="D42" s="139">
        <v>2</v>
      </c>
      <c r="E42" s="127">
        <f>577.5+120+20.09+15.39</f>
        <v>732.98</v>
      </c>
      <c r="F42" s="127">
        <f aca="true" t="shared" si="0" ref="F42:F49">ROUND(E42*$J$1,2)</f>
        <v>916.23</v>
      </c>
      <c r="G42" s="131">
        <f aca="true" t="shared" si="1" ref="G42:G49">ROUND(F42*D42,2)</f>
        <v>1832.46</v>
      </c>
      <c r="H42" s="150" t="s">
        <v>99</v>
      </c>
      <c r="I42" s="97" t="s">
        <v>100</v>
      </c>
      <c r="J42" s="96"/>
      <c r="K42" s="99"/>
      <c r="L42" s="97"/>
    </row>
    <row r="43" spans="1:12" s="98" customFormat="1" ht="33.75">
      <c r="A43" s="142" t="s">
        <v>63</v>
      </c>
      <c r="B43" s="178" t="s">
        <v>141</v>
      </c>
      <c r="C43" s="132" t="s">
        <v>8</v>
      </c>
      <c r="D43" s="139">
        <v>9</v>
      </c>
      <c r="E43" s="127">
        <f>588+120+20.09+15.39</f>
        <v>743.48</v>
      </c>
      <c r="F43" s="127">
        <f t="shared" si="0"/>
        <v>929.35</v>
      </c>
      <c r="G43" s="131">
        <f t="shared" si="1"/>
        <v>8364.15</v>
      </c>
      <c r="H43" s="150" t="s">
        <v>99</v>
      </c>
      <c r="I43" s="97" t="s">
        <v>100</v>
      </c>
      <c r="J43" s="96"/>
      <c r="K43" s="99"/>
      <c r="L43" s="97"/>
    </row>
    <row r="44" spans="1:12" ht="33.75">
      <c r="A44" s="142" t="s">
        <v>64</v>
      </c>
      <c r="B44" s="133" t="s">
        <v>142</v>
      </c>
      <c r="C44" s="132" t="s">
        <v>8</v>
      </c>
      <c r="D44" s="139">
        <f>1+2</f>
        <v>3</v>
      </c>
      <c r="E44" s="127">
        <f>463.06+120+20.09+15.39</f>
        <v>618.54</v>
      </c>
      <c r="F44" s="127">
        <f t="shared" si="0"/>
        <v>773.18</v>
      </c>
      <c r="G44" s="131">
        <f t="shared" si="1"/>
        <v>2319.54</v>
      </c>
      <c r="H44" s="150" t="s">
        <v>99</v>
      </c>
      <c r="I44" s="97" t="s">
        <v>100</v>
      </c>
      <c r="J44" s="96"/>
      <c r="K44" s="80"/>
      <c r="L44" s="81"/>
    </row>
    <row r="45" spans="1:12" ht="45">
      <c r="A45" s="142" t="s">
        <v>67</v>
      </c>
      <c r="B45" s="133" t="s">
        <v>103</v>
      </c>
      <c r="C45" s="132" t="s">
        <v>8</v>
      </c>
      <c r="D45" s="139">
        <v>11</v>
      </c>
      <c r="E45" s="127">
        <v>1093.26</v>
      </c>
      <c r="F45" s="127">
        <f t="shared" si="0"/>
        <v>1366.58</v>
      </c>
      <c r="G45" s="131">
        <f t="shared" si="1"/>
        <v>15032.38</v>
      </c>
      <c r="H45" s="150"/>
      <c r="I45" s="97"/>
      <c r="J45" s="96"/>
      <c r="K45" s="80"/>
      <c r="L45" s="81"/>
    </row>
    <row r="46" spans="1:12" ht="45">
      <c r="A46" s="142" t="s">
        <v>68</v>
      </c>
      <c r="B46" s="133" t="s">
        <v>104</v>
      </c>
      <c r="C46" s="132" t="s">
        <v>8</v>
      </c>
      <c r="D46" s="139">
        <v>9</v>
      </c>
      <c r="E46" s="127">
        <v>1553.93</v>
      </c>
      <c r="F46" s="127">
        <f t="shared" si="0"/>
        <v>1942.41</v>
      </c>
      <c r="G46" s="131">
        <f t="shared" si="1"/>
        <v>17481.69</v>
      </c>
      <c r="H46" s="150"/>
      <c r="I46" s="97"/>
      <c r="J46" s="96"/>
      <c r="K46" s="80"/>
      <c r="L46" s="81"/>
    </row>
    <row r="47" spans="1:12" ht="33.75">
      <c r="A47" s="142" t="s">
        <v>70</v>
      </c>
      <c r="B47" s="133" t="s">
        <v>105</v>
      </c>
      <c r="C47" s="132" t="s">
        <v>8</v>
      </c>
      <c r="D47" s="139">
        <f>3+6</f>
        <v>9</v>
      </c>
      <c r="E47" s="127">
        <v>1640.92</v>
      </c>
      <c r="F47" s="127">
        <f t="shared" si="0"/>
        <v>2051.15</v>
      </c>
      <c r="G47" s="131">
        <f t="shared" si="1"/>
        <v>18460.35</v>
      </c>
      <c r="H47" s="150"/>
      <c r="I47" s="97"/>
      <c r="J47" s="96"/>
      <c r="K47" s="80"/>
      <c r="L47" s="81"/>
    </row>
    <row r="48" spans="1:12" s="187" customFormat="1" ht="24" customHeight="1">
      <c r="A48" s="142" t="s">
        <v>72</v>
      </c>
      <c r="B48" s="133" t="s">
        <v>106</v>
      </c>
      <c r="C48" s="179" t="s">
        <v>8</v>
      </c>
      <c r="D48" s="180">
        <f>1+2</f>
        <v>3</v>
      </c>
      <c r="E48" s="181">
        <v>24.89</v>
      </c>
      <c r="F48" s="181">
        <f t="shared" si="0"/>
        <v>31.11</v>
      </c>
      <c r="G48" s="182">
        <f t="shared" si="1"/>
        <v>93.33</v>
      </c>
      <c r="H48" s="183"/>
      <c r="I48" s="184"/>
      <c r="J48" s="185"/>
      <c r="K48" s="186"/>
      <c r="L48" s="184"/>
    </row>
    <row r="49" spans="1:12" s="98" customFormat="1" ht="12.75">
      <c r="A49" s="142" t="s">
        <v>74</v>
      </c>
      <c r="B49" s="133" t="s">
        <v>65</v>
      </c>
      <c r="C49" s="132" t="s">
        <v>8</v>
      </c>
      <c r="D49" s="139">
        <f>1+2</f>
        <v>3</v>
      </c>
      <c r="E49" s="127">
        <v>180</v>
      </c>
      <c r="F49" s="127">
        <f t="shared" si="0"/>
        <v>225</v>
      </c>
      <c r="G49" s="131">
        <f t="shared" si="1"/>
        <v>675</v>
      </c>
      <c r="H49" s="150"/>
      <c r="I49" s="97"/>
      <c r="J49" s="96"/>
      <c r="K49" s="99"/>
      <c r="L49" s="97"/>
    </row>
    <row r="50" spans="1:12" s="6" customFormat="1" ht="12.75">
      <c r="A50" s="168" t="s">
        <v>75</v>
      </c>
      <c r="B50" s="167" t="s">
        <v>66</v>
      </c>
      <c r="C50" s="169"/>
      <c r="D50" s="170"/>
      <c r="E50" s="171"/>
      <c r="F50" s="171"/>
      <c r="G50" s="137"/>
      <c r="I50" s="164"/>
      <c r="J50" s="172"/>
      <c r="K50" s="173"/>
      <c r="L50" s="177"/>
    </row>
    <row r="51" spans="1:12" ht="12.75">
      <c r="A51" s="142" t="s">
        <v>81</v>
      </c>
      <c r="B51" s="133" t="s">
        <v>69</v>
      </c>
      <c r="C51" s="132"/>
      <c r="D51" s="139"/>
      <c r="E51" s="127"/>
      <c r="F51" s="127"/>
      <c r="G51" s="131"/>
      <c r="I51" s="97"/>
      <c r="J51" s="96"/>
      <c r="K51" s="80"/>
      <c r="L51" s="97"/>
    </row>
    <row r="52" spans="1:12" ht="12.75">
      <c r="A52" s="142"/>
      <c r="B52" s="133" t="s">
        <v>71</v>
      </c>
      <c r="C52" s="132" t="s">
        <v>4</v>
      </c>
      <c r="D52" s="139">
        <f>350+60</f>
        <v>410</v>
      </c>
      <c r="E52" s="127">
        <v>25.84</v>
      </c>
      <c r="F52" s="127">
        <f>ROUND(E52*$J$1,2)</f>
        <v>32.3</v>
      </c>
      <c r="G52" s="131">
        <f>ROUND(F52*D52,2)</f>
        <v>13243</v>
      </c>
      <c r="H52" s="151"/>
      <c r="I52" s="97"/>
      <c r="J52" s="96"/>
      <c r="K52" s="80"/>
      <c r="L52" s="97"/>
    </row>
    <row r="53" spans="1:12" ht="12.75">
      <c r="A53" s="142" t="s">
        <v>83</v>
      </c>
      <c r="B53" s="133" t="s">
        <v>108</v>
      </c>
      <c r="C53" s="132"/>
      <c r="D53" s="139"/>
      <c r="E53" s="127"/>
      <c r="F53" s="127"/>
      <c r="G53" s="131"/>
      <c r="I53" s="97"/>
      <c r="J53" s="96"/>
      <c r="K53" s="80"/>
      <c r="L53" s="97"/>
    </row>
    <row r="54" spans="1:12" ht="12.75">
      <c r="A54" s="142"/>
      <c r="B54" s="133" t="s">
        <v>107</v>
      </c>
      <c r="C54" s="132" t="s">
        <v>8</v>
      </c>
      <c r="D54" s="139">
        <f>12+2</f>
        <v>14</v>
      </c>
      <c r="E54" s="127">
        <v>4.13</v>
      </c>
      <c r="F54" s="127">
        <f>ROUND(E54*$J$1,2)</f>
        <v>5.16</v>
      </c>
      <c r="G54" s="131">
        <f>ROUND(F54*D54,2)</f>
        <v>72.24</v>
      </c>
      <c r="H54" s="151"/>
      <c r="I54" s="97"/>
      <c r="J54" s="96"/>
      <c r="K54" s="80"/>
      <c r="L54" s="97"/>
    </row>
    <row r="55" spans="1:12" ht="12.75">
      <c r="A55" s="142" t="s">
        <v>85</v>
      </c>
      <c r="B55" s="133" t="s">
        <v>73</v>
      </c>
      <c r="C55" s="132"/>
      <c r="D55" s="139"/>
      <c r="E55" s="127"/>
      <c r="F55" s="127"/>
      <c r="G55" s="131"/>
      <c r="I55" s="97"/>
      <c r="J55" s="96"/>
      <c r="K55" s="80"/>
      <c r="L55" s="97"/>
    </row>
    <row r="56" spans="1:12" ht="12.75">
      <c r="A56" s="142"/>
      <c r="B56" s="133" t="s">
        <v>71</v>
      </c>
      <c r="C56" s="132" t="s">
        <v>8</v>
      </c>
      <c r="D56" s="139">
        <f>2+2</f>
        <v>4</v>
      </c>
      <c r="E56" s="127">
        <v>20.78</v>
      </c>
      <c r="F56" s="127">
        <f>ROUND(E56*$J$1,2)</f>
        <v>25.98</v>
      </c>
      <c r="G56" s="131">
        <f>ROUND(F56*D56,2)</f>
        <v>103.92</v>
      </c>
      <c r="H56" s="151"/>
      <c r="I56" s="97"/>
      <c r="J56" s="96"/>
      <c r="K56" s="80"/>
      <c r="L56" s="97"/>
    </row>
    <row r="57" spans="1:12" ht="12.75">
      <c r="A57" s="142" t="s">
        <v>126</v>
      </c>
      <c r="B57" s="133" t="s">
        <v>77</v>
      </c>
      <c r="C57" s="132"/>
      <c r="D57" s="139"/>
      <c r="E57" s="127"/>
      <c r="F57" s="127"/>
      <c r="G57" s="131"/>
      <c r="I57" s="97"/>
      <c r="J57" s="96"/>
      <c r="K57" s="80"/>
      <c r="L57" s="97"/>
    </row>
    <row r="58" spans="1:12" ht="12.75">
      <c r="A58" s="142"/>
      <c r="B58" s="133" t="s">
        <v>71</v>
      </c>
      <c r="C58" s="132" t="s">
        <v>8</v>
      </c>
      <c r="D58" s="139">
        <f>1+2</f>
        <v>3</v>
      </c>
      <c r="E58" s="127">
        <v>5.53</v>
      </c>
      <c r="F58" s="127">
        <f>ROUND(E58*$J$1,2)</f>
        <v>6.91</v>
      </c>
      <c r="G58" s="131">
        <f>ROUND(F58*D58,2)</f>
        <v>20.73</v>
      </c>
      <c r="H58" s="151"/>
      <c r="I58" s="97"/>
      <c r="J58" s="96"/>
      <c r="K58" s="80"/>
      <c r="L58" s="97"/>
    </row>
    <row r="59" spans="1:12" ht="12.75">
      <c r="A59" s="142" t="s">
        <v>86</v>
      </c>
      <c r="B59" s="133" t="s">
        <v>109</v>
      </c>
      <c r="C59" s="132"/>
      <c r="D59" s="139"/>
      <c r="E59" s="127"/>
      <c r="F59" s="127"/>
      <c r="G59" s="131"/>
      <c r="I59" s="97"/>
      <c r="J59" s="96"/>
      <c r="K59" s="80"/>
      <c r="L59" s="97"/>
    </row>
    <row r="60" spans="1:12" ht="12.75">
      <c r="A60" s="142"/>
      <c r="B60" s="133" t="s">
        <v>71</v>
      </c>
      <c r="C60" s="132" t="s">
        <v>8</v>
      </c>
      <c r="D60" s="139">
        <f>1+2</f>
        <v>3</v>
      </c>
      <c r="E60" s="127">
        <v>48.13</v>
      </c>
      <c r="F60" s="127">
        <f>ROUND(E60*$J$1,2)</f>
        <v>60.16</v>
      </c>
      <c r="G60" s="131">
        <f>ROUND(F60*D60,2)</f>
        <v>180.48</v>
      </c>
      <c r="H60" s="151"/>
      <c r="I60" s="97"/>
      <c r="J60" s="96"/>
      <c r="K60" s="80"/>
      <c r="L60" s="97"/>
    </row>
    <row r="61" spans="1:12" ht="12.75">
      <c r="A61" s="142" t="s">
        <v>88</v>
      </c>
      <c r="B61" s="133" t="s">
        <v>76</v>
      </c>
      <c r="C61" s="132"/>
      <c r="D61" s="139"/>
      <c r="E61" s="127"/>
      <c r="F61" s="127"/>
      <c r="G61" s="131"/>
      <c r="I61" s="97"/>
      <c r="J61" s="96"/>
      <c r="K61" s="80"/>
      <c r="L61" s="97"/>
    </row>
    <row r="62" spans="1:12" ht="12.75">
      <c r="A62" s="142"/>
      <c r="B62" s="133" t="s">
        <v>78</v>
      </c>
      <c r="C62" s="132" t="s">
        <v>8</v>
      </c>
      <c r="D62" s="139">
        <f>12+2</f>
        <v>14</v>
      </c>
      <c r="E62" s="127">
        <v>240.14</v>
      </c>
      <c r="F62" s="127">
        <f>ROUND(E62*$J$1,2)</f>
        <v>300.18</v>
      </c>
      <c r="G62" s="131">
        <f>ROUND(F62*D62,2)</f>
        <v>4202.52</v>
      </c>
      <c r="H62" s="151" t="s">
        <v>138</v>
      </c>
      <c r="I62" s="97"/>
      <c r="J62" s="96"/>
      <c r="K62" s="80"/>
      <c r="L62" s="97"/>
    </row>
    <row r="63" spans="1:12" ht="12.75">
      <c r="A63" s="142" t="s">
        <v>89</v>
      </c>
      <c r="B63" s="133" t="s">
        <v>79</v>
      </c>
      <c r="C63" s="132"/>
      <c r="D63" s="139"/>
      <c r="E63" s="127"/>
      <c r="F63" s="127"/>
      <c r="G63" s="131"/>
      <c r="I63" s="97"/>
      <c r="J63" s="96"/>
      <c r="K63" s="80"/>
      <c r="L63" s="97"/>
    </row>
    <row r="64" spans="1:12" ht="12.75">
      <c r="A64" s="142"/>
      <c r="B64" s="133" t="s">
        <v>80</v>
      </c>
      <c r="C64" s="132" t="s">
        <v>8</v>
      </c>
      <c r="D64" s="139">
        <f>1+2</f>
        <v>3</v>
      </c>
      <c r="E64" s="127">
        <v>536.37</v>
      </c>
      <c r="F64" s="127">
        <f>ROUND(E64*$J$1,2)</f>
        <v>670.46</v>
      </c>
      <c r="G64" s="131">
        <f>ROUND(F64*D64,2)</f>
        <v>2011.38</v>
      </c>
      <c r="H64" s="151" t="s">
        <v>136</v>
      </c>
      <c r="I64" s="97"/>
      <c r="J64" s="96"/>
      <c r="K64" s="80"/>
      <c r="L64" s="97"/>
    </row>
    <row r="65" spans="1:12" ht="12.75">
      <c r="A65" s="142"/>
      <c r="B65" s="133" t="s">
        <v>110</v>
      </c>
      <c r="C65" s="132" t="s">
        <v>8</v>
      </c>
      <c r="D65" s="139">
        <f>1+2</f>
        <v>3</v>
      </c>
      <c r="E65" s="127">
        <v>408.19</v>
      </c>
      <c r="F65" s="127">
        <f>ROUND(E65*$J$1,2)</f>
        <v>510.24</v>
      </c>
      <c r="G65" s="131">
        <f>ROUND(F65*D65,2)</f>
        <v>1530.72</v>
      </c>
      <c r="H65" s="151" t="s">
        <v>137</v>
      </c>
      <c r="I65" s="97"/>
      <c r="J65" s="96"/>
      <c r="K65" s="80"/>
      <c r="L65" s="97"/>
    </row>
    <row r="66" spans="1:12" s="6" customFormat="1" ht="12.75">
      <c r="A66" s="168" t="s">
        <v>91</v>
      </c>
      <c r="B66" s="167" t="s">
        <v>82</v>
      </c>
      <c r="C66" s="169"/>
      <c r="D66" s="170"/>
      <c r="E66" s="171"/>
      <c r="F66" s="171"/>
      <c r="G66" s="137"/>
      <c r="I66" s="164"/>
      <c r="J66" s="172"/>
      <c r="K66" s="173"/>
      <c r="L66" s="164"/>
    </row>
    <row r="67" spans="1:12" ht="12.75">
      <c r="A67" s="142" t="s">
        <v>98</v>
      </c>
      <c r="B67" s="133" t="s">
        <v>84</v>
      </c>
      <c r="C67" s="132" t="s">
        <v>8</v>
      </c>
      <c r="D67" s="139">
        <v>1</v>
      </c>
      <c r="E67" s="127">
        <v>0.59</v>
      </c>
      <c r="F67" s="127">
        <f aca="true" t="shared" si="2" ref="F67:F73">ROUND(E67*$J$1,2)</f>
        <v>0.74</v>
      </c>
      <c r="G67" s="131">
        <f aca="true" t="shared" si="3" ref="G67:G73">ROUND(F67*D67,2)</f>
        <v>0.74</v>
      </c>
      <c r="H67" s="151"/>
      <c r="I67" s="97"/>
      <c r="J67" s="96"/>
      <c r="K67" s="80"/>
      <c r="L67" s="97"/>
    </row>
    <row r="68" spans="1:12" ht="12.75">
      <c r="A68" s="142" t="s">
        <v>127</v>
      </c>
      <c r="B68" s="133" t="s">
        <v>111</v>
      </c>
      <c r="C68" s="132" t="s">
        <v>8</v>
      </c>
      <c r="D68" s="139">
        <f>3+3</f>
        <v>6</v>
      </c>
      <c r="E68" s="127">
        <v>0.54</v>
      </c>
      <c r="F68" s="127">
        <f>ROUND(E68*$J$1,2)</f>
        <v>0.68</v>
      </c>
      <c r="G68" s="131">
        <f>ROUND(F68*D68,2)</f>
        <v>4.08</v>
      </c>
      <c r="H68" s="151"/>
      <c r="I68" s="97"/>
      <c r="J68" s="96"/>
      <c r="K68" s="80"/>
      <c r="L68" s="97"/>
    </row>
    <row r="69" spans="1:12" ht="12.75">
      <c r="A69" s="142" t="s">
        <v>128</v>
      </c>
      <c r="B69" s="133" t="s">
        <v>112</v>
      </c>
      <c r="C69" s="132" t="s">
        <v>8</v>
      </c>
      <c r="D69" s="139">
        <f>6+15</f>
        <v>21</v>
      </c>
      <c r="E69" s="127">
        <v>3.54</v>
      </c>
      <c r="F69" s="127">
        <f t="shared" si="2"/>
        <v>4.43</v>
      </c>
      <c r="G69" s="131">
        <f t="shared" si="3"/>
        <v>93.03</v>
      </c>
      <c r="H69" s="151"/>
      <c r="I69" s="97"/>
      <c r="J69" s="96"/>
      <c r="K69" s="80"/>
      <c r="L69" s="100"/>
    </row>
    <row r="70" spans="1:12" ht="12.75">
      <c r="A70" s="142" t="s">
        <v>129</v>
      </c>
      <c r="B70" s="134" t="s">
        <v>87</v>
      </c>
      <c r="C70" s="132" t="s">
        <v>8</v>
      </c>
      <c r="D70" s="139">
        <f>1+1</f>
        <v>2</v>
      </c>
      <c r="E70" s="127">
        <v>8.7</v>
      </c>
      <c r="F70" s="127">
        <f t="shared" si="2"/>
        <v>10.88</v>
      </c>
      <c r="G70" s="131">
        <f t="shared" si="3"/>
        <v>21.76</v>
      </c>
      <c r="H70" s="151" t="s">
        <v>139</v>
      </c>
      <c r="I70" s="97"/>
      <c r="J70" s="96"/>
      <c r="K70" s="80"/>
      <c r="L70" s="97"/>
    </row>
    <row r="71" spans="1:12" ht="12.75">
      <c r="A71" s="142" t="s">
        <v>130</v>
      </c>
      <c r="B71" s="134" t="s">
        <v>113</v>
      </c>
      <c r="C71" s="132" t="s">
        <v>8</v>
      </c>
      <c r="D71" s="139">
        <f>20+20</f>
        <v>40</v>
      </c>
      <c r="E71" s="127">
        <v>1.3</v>
      </c>
      <c r="F71" s="127">
        <f t="shared" si="2"/>
        <v>1.63</v>
      </c>
      <c r="G71" s="131">
        <f t="shared" si="3"/>
        <v>65.2</v>
      </c>
      <c r="H71" s="151"/>
      <c r="I71" s="97"/>
      <c r="J71" s="96"/>
      <c r="K71" s="80"/>
      <c r="L71" s="97"/>
    </row>
    <row r="72" spans="1:12" ht="22.5">
      <c r="A72" s="142" t="s">
        <v>131</v>
      </c>
      <c r="B72" s="134" t="s">
        <v>90</v>
      </c>
      <c r="C72" s="132" t="s">
        <v>8</v>
      </c>
      <c r="D72" s="139">
        <f>4+13</f>
        <v>17</v>
      </c>
      <c r="E72" s="127">
        <v>62.07</v>
      </c>
      <c r="F72" s="127">
        <f t="shared" si="2"/>
        <v>77.59</v>
      </c>
      <c r="G72" s="131">
        <f t="shared" si="3"/>
        <v>1319.03</v>
      </c>
      <c r="H72" s="151" t="s">
        <v>135</v>
      </c>
      <c r="I72" s="97"/>
      <c r="J72" s="96"/>
      <c r="K72" s="80"/>
      <c r="L72" s="97"/>
    </row>
    <row r="73" spans="1:12" ht="12.75">
      <c r="A73" s="142" t="s">
        <v>132</v>
      </c>
      <c r="B73" s="134" t="s">
        <v>118</v>
      </c>
      <c r="C73" s="132" t="s">
        <v>8</v>
      </c>
      <c r="D73" s="139">
        <f>1+2</f>
        <v>3</v>
      </c>
      <c r="E73" s="127">
        <v>45</v>
      </c>
      <c r="F73" s="127">
        <f t="shared" si="2"/>
        <v>56.25</v>
      </c>
      <c r="G73" s="131">
        <f t="shared" si="3"/>
        <v>168.75</v>
      </c>
      <c r="H73" s="151"/>
      <c r="I73" s="166"/>
      <c r="J73" s="96"/>
      <c r="K73" s="80"/>
      <c r="L73" s="97"/>
    </row>
    <row r="74" spans="1:12" ht="12.75">
      <c r="A74" s="142" t="s">
        <v>133</v>
      </c>
      <c r="B74" s="134" t="s">
        <v>114</v>
      </c>
      <c r="C74" s="132" t="s">
        <v>8</v>
      </c>
      <c r="D74" s="139">
        <f>4+1</f>
        <v>5</v>
      </c>
      <c r="E74" s="127">
        <v>47.56</v>
      </c>
      <c r="F74" s="127">
        <f>ROUND(E74*$J$1,2)</f>
        <v>59.45</v>
      </c>
      <c r="G74" s="131">
        <f>ROUND(F74*D74,2)</f>
        <v>297.25</v>
      </c>
      <c r="H74" s="151"/>
      <c r="I74" s="97"/>
      <c r="J74" s="96"/>
      <c r="K74" s="80"/>
      <c r="L74" s="97"/>
    </row>
    <row r="75" spans="1:12" ht="12.75">
      <c r="A75" s="142" t="s">
        <v>134</v>
      </c>
      <c r="B75" s="134" t="s">
        <v>115</v>
      </c>
      <c r="C75" s="132" t="s">
        <v>8</v>
      </c>
      <c r="D75" s="139">
        <v>1</v>
      </c>
      <c r="E75" s="127">
        <v>79.25</v>
      </c>
      <c r="F75" s="127">
        <f>ROUND(E75*$J$1,2)</f>
        <v>99.06</v>
      </c>
      <c r="G75" s="131">
        <f>ROUND(F75*D75,2)</f>
        <v>99.06</v>
      </c>
      <c r="H75" s="151"/>
      <c r="I75" s="166"/>
      <c r="J75" s="96"/>
      <c r="K75" s="80"/>
      <c r="L75" s="97"/>
    </row>
    <row r="76" spans="1:12" ht="12.75">
      <c r="A76" s="135"/>
      <c r="B76" s="136" t="s">
        <v>37</v>
      </c>
      <c r="C76" s="135"/>
      <c r="D76" s="158"/>
      <c r="E76" s="127"/>
      <c r="F76" s="127"/>
      <c r="G76" s="137">
        <f>SUM(G29:G75)</f>
        <v>96662.09</v>
      </c>
      <c r="I76" s="97"/>
      <c r="J76" s="96"/>
      <c r="K76" s="80"/>
      <c r="L76" s="81"/>
    </row>
    <row r="77" spans="1:12" ht="12.75">
      <c r="A77" s="141">
        <v>5</v>
      </c>
      <c r="B77" s="165" t="s">
        <v>92</v>
      </c>
      <c r="C77" s="130"/>
      <c r="D77" s="139"/>
      <c r="E77" s="127"/>
      <c r="F77" s="127"/>
      <c r="G77" s="131"/>
      <c r="I77" s="97"/>
      <c r="J77" s="96"/>
      <c r="K77" s="80"/>
      <c r="L77" s="100"/>
    </row>
    <row r="78" spans="1:12" ht="12.75">
      <c r="A78" s="132" t="s">
        <v>18</v>
      </c>
      <c r="B78" s="134" t="s">
        <v>93</v>
      </c>
      <c r="C78" s="132" t="s">
        <v>1</v>
      </c>
      <c r="D78" s="139">
        <v>20</v>
      </c>
      <c r="E78" s="127">
        <v>102.97</v>
      </c>
      <c r="F78" s="127">
        <f>ROUND(E78*$J$1,2)</f>
        <v>128.71</v>
      </c>
      <c r="G78" s="131">
        <f>ROUND(F78*D78,2)</f>
        <v>2574.2</v>
      </c>
      <c r="H78" s="151" t="s">
        <v>152</v>
      </c>
      <c r="I78" s="97"/>
      <c r="J78" s="96"/>
      <c r="K78" s="80"/>
      <c r="L78" s="100"/>
    </row>
    <row r="79" spans="1:12" ht="12.75">
      <c r="A79" s="132" t="s">
        <v>143</v>
      </c>
      <c r="B79" s="134" t="s">
        <v>144</v>
      </c>
      <c r="C79" s="132" t="s">
        <v>1</v>
      </c>
      <c r="D79" s="139">
        <v>208</v>
      </c>
      <c r="E79" s="127">
        <v>36.05</v>
      </c>
      <c r="F79" s="127">
        <f>ROUND(E79*$J$1,2)</f>
        <v>45.06</v>
      </c>
      <c r="G79" s="131">
        <f>ROUND(F79*D79,2)</f>
        <v>9372.48</v>
      </c>
      <c r="H79" s="151" t="s">
        <v>153</v>
      </c>
      <c r="I79" s="97"/>
      <c r="J79" s="96"/>
      <c r="K79" s="80"/>
      <c r="L79" s="100"/>
    </row>
    <row r="80" spans="1:12" s="80" customFormat="1" ht="14.25" customHeight="1">
      <c r="A80" s="135"/>
      <c r="B80" s="136" t="s">
        <v>37</v>
      </c>
      <c r="C80" s="135"/>
      <c r="D80" s="158"/>
      <c r="E80" s="127"/>
      <c r="F80" s="127"/>
      <c r="G80" s="137">
        <f>SUM(G78:G79)</f>
        <v>11946.68</v>
      </c>
      <c r="I80" s="97"/>
      <c r="J80" s="96"/>
      <c r="L80" s="97"/>
    </row>
    <row r="81" spans="1:12" s="80" customFormat="1" ht="12.75">
      <c r="A81" s="128">
        <v>6</v>
      </c>
      <c r="B81" s="129" t="s">
        <v>5</v>
      </c>
      <c r="C81" s="130"/>
      <c r="D81" s="139"/>
      <c r="E81" s="127"/>
      <c r="F81" s="127"/>
      <c r="G81" s="131"/>
      <c r="I81" s="97"/>
      <c r="J81" s="96"/>
      <c r="L81" s="97"/>
    </row>
    <row r="82" spans="1:12" s="80" customFormat="1" ht="12.75">
      <c r="A82" s="132" t="s">
        <v>94</v>
      </c>
      <c r="B82" s="133" t="s">
        <v>101</v>
      </c>
      <c r="C82" s="132" t="s">
        <v>1</v>
      </c>
      <c r="D82" s="127">
        <v>1771.88</v>
      </c>
      <c r="E82" s="127">
        <v>1.69</v>
      </c>
      <c r="F82" s="127">
        <f>ROUND(E82*$J$1,2)</f>
        <v>2.11</v>
      </c>
      <c r="G82" s="131">
        <f>ROUND(F82*D82,2)</f>
        <v>3738.67</v>
      </c>
      <c r="H82" s="80" t="s">
        <v>122</v>
      </c>
      <c r="I82" s="97"/>
      <c r="J82" s="96"/>
      <c r="L82" s="97"/>
    </row>
    <row r="83" spans="1:12" s="80" customFormat="1" ht="12.75">
      <c r="A83" s="135"/>
      <c r="B83" s="136" t="s">
        <v>37</v>
      </c>
      <c r="C83" s="135"/>
      <c r="D83" s="158"/>
      <c r="E83" s="127"/>
      <c r="F83" s="127"/>
      <c r="G83" s="137">
        <f>SUM(G82)</f>
        <v>3738.67</v>
      </c>
      <c r="I83" s="97"/>
      <c r="J83" s="96"/>
      <c r="L83" s="97"/>
    </row>
    <row r="84" spans="1:12" s="80" customFormat="1" ht="12" customHeight="1">
      <c r="A84" s="143"/>
      <c r="B84" s="144" t="s">
        <v>38</v>
      </c>
      <c r="C84" s="163"/>
      <c r="D84" s="163"/>
      <c r="E84" s="145"/>
      <c r="F84" s="145"/>
      <c r="G84" s="146">
        <f>G15+G19+G25+G76+G80+G83</f>
        <v>136981.5</v>
      </c>
      <c r="I84" s="97"/>
      <c r="J84" s="96"/>
      <c r="L84" s="97"/>
    </row>
    <row r="85" spans="1:12" s="80" customFormat="1" ht="12.75">
      <c r="A85" s="76"/>
      <c r="B85" s="75"/>
      <c r="C85" s="76"/>
      <c r="D85" s="152"/>
      <c r="E85" s="152"/>
      <c r="F85" s="77"/>
      <c r="G85" s="77"/>
      <c r="I85" s="97"/>
      <c r="J85" s="96"/>
      <c r="L85" s="97"/>
    </row>
    <row r="86" spans="4:12" ht="14.25">
      <c r="D86" s="162"/>
      <c r="E86" s="110"/>
      <c r="F86" s="110"/>
      <c r="G86" s="111"/>
      <c r="I86" s="97"/>
      <c r="J86" s="96"/>
      <c r="K86" s="80"/>
      <c r="L86" s="97"/>
    </row>
    <row r="87" spans="1:12" s="98" customFormat="1" ht="21.75" customHeight="1">
      <c r="A87" s="76"/>
      <c r="G87" s="77"/>
      <c r="I87" s="97"/>
      <c r="J87" s="96"/>
      <c r="K87" s="99"/>
      <c r="L87" s="97"/>
    </row>
    <row r="88" spans="9:12" ht="23.25" customHeight="1">
      <c r="I88" s="97"/>
      <c r="J88" s="96"/>
      <c r="K88" s="80"/>
      <c r="L88" s="81"/>
    </row>
    <row r="89" spans="1:12" s="98" customFormat="1" ht="12.75">
      <c r="A89" s="76"/>
      <c r="B89" s="75"/>
      <c r="C89" s="76"/>
      <c r="D89" s="152"/>
      <c r="E89" s="152"/>
      <c r="F89" s="77"/>
      <c r="G89" s="77"/>
      <c r="I89" s="97"/>
      <c r="J89" s="96"/>
      <c r="K89" s="99"/>
      <c r="L89" s="97"/>
    </row>
    <row r="90" spans="1:12" s="98" customFormat="1" ht="14.25" customHeight="1">
      <c r="A90" s="76"/>
      <c r="B90" s="75"/>
      <c r="C90" s="76"/>
      <c r="D90" s="152"/>
      <c r="E90" s="152"/>
      <c r="F90" s="77"/>
      <c r="G90" s="77"/>
      <c r="I90" s="97"/>
      <c r="J90" s="96"/>
      <c r="K90" s="99"/>
      <c r="L90" s="97"/>
    </row>
    <row r="91" spans="9:12" ht="12.75">
      <c r="I91" s="97"/>
      <c r="J91" s="96"/>
      <c r="K91" s="80"/>
      <c r="L91" s="81"/>
    </row>
    <row r="92" spans="1:12" ht="12.75">
      <c r="A92" s="79"/>
      <c r="B92" s="80"/>
      <c r="C92" s="79"/>
      <c r="D92" s="153"/>
      <c r="E92" s="153"/>
      <c r="F92" s="81"/>
      <c r="G92" s="81"/>
      <c r="I92" s="97"/>
      <c r="J92" s="96"/>
      <c r="K92" s="80"/>
      <c r="L92" s="100"/>
    </row>
    <row r="93" spans="1:12" ht="12.75">
      <c r="A93" s="79"/>
      <c r="B93" s="80"/>
      <c r="C93" s="79"/>
      <c r="D93" s="153"/>
      <c r="E93" s="153"/>
      <c r="F93" s="81"/>
      <c r="G93" s="81"/>
      <c r="I93" s="97"/>
      <c r="J93" s="96"/>
      <c r="K93" s="80"/>
      <c r="L93" s="100"/>
    </row>
    <row r="94" spans="1:12" s="98" customFormat="1" ht="12.75">
      <c r="A94" s="79"/>
      <c r="B94" s="80"/>
      <c r="C94" s="79"/>
      <c r="D94" s="153"/>
      <c r="E94" s="153"/>
      <c r="F94" s="81"/>
      <c r="G94" s="81"/>
      <c r="I94" s="97"/>
      <c r="J94" s="96"/>
      <c r="K94" s="99"/>
      <c r="L94" s="97"/>
    </row>
    <row r="95" spans="1:12" ht="11.25" customHeight="1">
      <c r="A95" s="79"/>
      <c r="B95" s="80"/>
      <c r="C95" s="79"/>
      <c r="D95" s="153"/>
      <c r="E95" s="153"/>
      <c r="F95" s="81"/>
      <c r="G95" s="81"/>
      <c r="I95" s="97"/>
      <c r="J95" s="96"/>
      <c r="K95" s="80"/>
      <c r="L95" s="97"/>
    </row>
    <row r="96" spans="1:12" ht="12.75">
      <c r="A96" s="79"/>
      <c r="B96" s="80"/>
      <c r="C96" s="79"/>
      <c r="D96" s="153"/>
      <c r="E96" s="153"/>
      <c r="F96" s="81"/>
      <c r="G96" s="81"/>
      <c r="I96" s="97"/>
      <c r="J96" s="96"/>
      <c r="K96" s="80"/>
      <c r="L96" s="97"/>
    </row>
    <row r="97" spans="1:12" ht="13.5" customHeight="1">
      <c r="A97" s="79"/>
      <c r="B97" s="80"/>
      <c r="C97" s="79"/>
      <c r="D97" s="153"/>
      <c r="E97" s="153"/>
      <c r="F97" s="81"/>
      <c r="G97" s="81"/>
      <c r="I97" s="97"/>
      <c r="J97" s="96"/>
      <c r="K97" s="80"/>
      <c r="L97" s="97"/>
    </row>
    <row r="98" spans="1:12" ht="12.75">
      <c r="A98" s="79"/>
      <c r="B98" s="80"/>
      <c r="C98" s="79"/>
      <c r="D98" s="153"/>
      <c r="E98" s="153"/>
      <c r="F98" s="81"/>
      <c r="G98" s="81"/>
      <c r="I98" s="97"/>
      <c r="J98" s="96"/>
      <c r="K98" s="80"/>
      <c r="L98" s="97"/>
    </row>
    <row r="99" spans="1:12" ht="12.75">
      <c r="A99" s="79"/>
      <c r="B99" s="80"/>
      <c r="C99" s="79"/>
      <c r="D99" s="153"/>
      <c r="E99" s="153"/>
      <c r="F99" s="81"/>
      <c r="G99" s="81"/>
      <c r="I99" s="97"/>
      <c r="J99" s="96"/>
      <c r="K99" s="80"/>
      <c r="L99" s="97"/>
    </row>
    <row r="100" spans="1:12" ht="12.75">
      <c r="A100" s="79"/>
      <c r="B100" s="80"/>
      <c r="C100" s="79"/>
      <c r="D100" s="153"/>
      <c r="E100" s="153"/>
      <c r="F100" s="81"/>
      <c r="G100" s="81"/>
      <c r="I100" s="97"/>
      <c r="J100" s="96"/>
      <c r="K100" s="80"/>
      <c r="L100" s="100"/>
    </row>
    <row r="101" spans="1:12" s="98" customFormat="1" ht="12.75">
      <c r="A101" s="115"/>
      <c r="B101" s="116"/>
      <c r="C101" s="79"/>
      <c r="D101" s="102"/>
      <c r="E101" s="112"/>
      <c r="F101" s="112"/>
      <c r="G101" s="100"/>
      <c r="I101" s="97"/>
      <c r="J101" s="96"/>
      <c r="K101" s="99"/>
      <c r="L101" s="97"/>
    </row>
    <row r="102" spans="1:12" s="98" customFormat="1" ht="12.75">
      <c r="A102" s="115"/>
      <c r="B102" s="117"/>
      <c r="C102" s="79"/>
      <c r="D102" s="102"/>
      <c r="E102" s="112"/>
      <c r="F102" s="112"/>
      <c r="G102" s="100"/>
      <c r="I102" s="97"/>
      <c r="J102" s="96"/>
      <c r="K102" s="99"/>
      <c r="L102" s="97"/>
    </row>
    <row r="103" spans="1:12" ht="12.75">
      <c r="A103" s="118"/>
      <c r="B103" s="119"/>
      <c r="C103" s="118"/>
      <c r="D103" s="102"/>
      <c r="E103" s="112"/>
      <c r="F103" s="112"/>
      <c r="G103" s="100"/>
      <c r="I103" s="97"/>
      <c r="J103" s="96"/>
      <c r="K103" s="80"/>
      <c r="L103" s="97"/>
    </row>
    <row r="104" spans="1:12" ht="12.75">
      <c r="A104" s="118"/>
      <c r="B104" s="119"/>
      <c r="C104" s="118"/>
      <c r="D104" s="102"/>
      <c r="E104" s="112"/>
      <c r="F104" s="112"/>
      <c r="G104" s="100"/>
      <c r="I104" s="97"/>
      <c r="J104" s="96"/>
      <c r="K104" s="80"/>
      <c r="L104" s="97"/>
    </row>
    <row r="105" spans="1:12" s="98" customFormat="1" ht="12.75">
      <c r="A105" s="118"/>
      <c r="B105" s="119"/>
      <c r="C105" s="118"/>
      <c r="D105" s="102"/>
      <c r="E105" s="112"/>
      <c r="F105" s="112"/>
      <c r="G105" s="100"/>
      <c r="I105" s="97"/>
      <c r="J105" s="96"/>
      <c r="K105" s="99"/>
      <c r="L105" s="97"/>
    </row>
    <row r="106" spans="1:12" s="98" customFormat="1" ht="12.75">
      <c r="A106" s="118"/>
      <c r="B106" s="119"/>
      <c r="C106" s="118"/>
      <c r="D106" s="102"/>
      <c r="E106" s="112"/>
      <c r="F106" s="112"/>
      <c r="G106" s="100"/>
      <c r="I106" s="97"/>
      <c r="J106" s="96"/>
      <c r="K106" s="99"/>
      <c r="L106" s="97"/>
    </row>
    <row r="107" spans="1:12" s="98" customFormat="1" ht="12.75">
      <c r="A107" s="118"/>
      <c r="B107" s="119"/>
      <c r="C107" s="118"/>
      <c r="D107" s="102"/>
      <c r="E107" s="112"/>
      <c r="F107" s="112"/>
      <c r="G107" s="100"/>
      <c r="I107" s="97"/>
      <c r="J107" s="96"/>
      <c r="K107" s="99"/>
      <c r="L107" s="97"/>
    </row>
    <row r="108" spans="1:12" ht="12.75">
      <c r="A108" s="118"/>
      <c r="B108" s="119"/>
      <c r="C108" s="118"/>
      <c r="D108" s="102"/>
      <c r="E108" s="112"/>
      <c r="F108" s="112"/>
      <c r="G108" s="100"/>
      <c r="I108" s="97"/>
      <c r="J108" s="96"/>
      <c r="K108" s="80"/>
      <c r="L108" s="100"/>
    </row>
    <row r="109" spans="1:12" s="98" customFormat="1" ht="12.75">
      <c r="A109" s="118"/>
      <c r="B109" s="119"/>
      <c r="C109" s="118"/>
      <c r="D109" s="102"/>
      <c r="E109" s="112"/>
      <c r="F109" s="112"/>
      <c r="G109" s="100"/>
      <c r="I109" s="97"/>
      <c r="J109" s="96"/>
      <c r="K109" s="99"/>
      <c r="L109" s="97"/>
    </row>
    <row r="110" spans="1:12" s="98" customFormat="1" ht="12.75">
      <c r="A110" s="118"/>
      <c r="B110" s="119"/>
      <c r="C110" s="118"/>
      <c r="D110" s="102"/>
      <c r="E110" s="112"/>
      <c r="F110" s="112"/>
      <c r="G110" s="100"/>
      <c r="I110" s="97"/>
      <c r="J110" s="96"/>
      <c r="K110" s="99"/>
      <c r="L110" s="97"/>
    </row>
    <row r="111" spans="1:12" ht="12.75">
      <c r="A111" s="118"/>
      <c r="B111" s="119"/>
      <c r="C111" s="118"/>
      <c r="D111" s="102"/>
      <c r="E111" s="120"/>
      <c r="F111" s="120"/>
      <c r="G111" s="100"/>
      <c r="I111" s="97"/>
      <c r="J111" s="96"/>
      <c r="K111" s="80"/>
      <c r="L111" s="81"/>
    </row>
    <row r="112" spans="1:12" ht="12.75">
      <c r="A112" s="118"/>
      <c r="B112" s="121"/>
      <c r="C112" s="118"/>
      <c r="D112" s="102"/>
      <c r="E112" s="120"/>
      <c r="F112" s="120"/>
      <c r="G112" s="100"/>
      <c r="I112" s="97"/>
      <c r="J112" s="96"/>
      <c r="K112" s="80"/>
      <c r="L112" s="100"/>
    </row>
    <row r="113" spans="1:12" s="98" customFormat="1" ht="12.75">
      <c r="A113" s="118"/>
      <c r="B113" s="121"/>
      <c r="C113" s="118"/>
      <c r="D113" s="102"/>
      <c r="E113" s="112"/>
      <c r="F113" s="112"/>
      <c r="G113" s="100"/>
      <c r="I113" s="97"/>
      <c r="J113" s="96"/>
      <c r="K113" s="99"/>
      <c r="L113" s="97"/>
    </row>
    <row r="114" spans="1:12" s="98" customFormat="1" ht="12.75">
      <c r="A114" s="118"/>
      <c r="B114" s="119"/>
      <c r="C114" s="118"/>
      <c r="D114" s="102"/>
      <c r="E114" s="112"/>
      <c r="F114" s="112"/>
      <c r="G114" s="100"/>
      <c r="I114" s="97"/>
      <c r="J114" s="96"/>
      <c r="K114" s="99"/>
      <c r="L114" s="97"/>
    </row>
    <row r="115" spans="1:12" s="98" customFormat="1" ht="12.75">
      <c r="A115" s="122"/>
      <c r="B115" s="123"/>
      <c r="C115" s="122"/>
      <c r="D115" s="102"/>
      <c r="E115" s="112"/>
      <c r="F115" s="112"/>
      <c r="G115" s="100"/>
      <c r="I115" s="97"/>
      <c r="J115" s="96"/>
      <c r="K115" s="99"/>
      <c r="L115" s="97"/>
    </row>
    <row r="116" spans="1:12" s="98" customFormat="1" ht="12.75">
      <c r="A116" s="124"/>
      <c r="B116" s="125"/>
      <c r="C116" s="124"/>
      <c r="D116" s="153"/>
      <c r="E116" s="112"/>
      <c r="F116" s="112"/>
      <c r="G116" s="126"/>
      <c r="I116" s="97"/>
      <c r="J116" s="96"/>
      <c r="K116" s="99"/>
      <c r="L116" s="97"/>
    </row>
    <row r="117" spans="1:12" s="98" customFormat="1" ht="12.75">
      <c r="A117" s="79"/>
      <c r="B117" s="80"/>
      <c r="C117" s="79"/>
      <c r="D117" s="153"/>
      <c r="E117" s="153"/>
      <c r="F117" s="81"/>
      <c r="G117" s="81"/>
      <c r="I117" s="97"/>
      <c r="J117" s="96"/>
      <c r="K117" s="99"/>
      <c r="L117" s="97"/>
    </row>
    <row r="118" spans="1:12" s="98" customFormat="1" ht="12.75">
      <c r="A118" s="79"/>
      <c r="B118" s="80"/>
      <c r="C118" s="79"/>
      <c r="D118" s="153"/>
      <c r="E118" s="153"/>
      <c r="F118" s="81"/>
      <c r="G118" s="81"/>
      <c r="I118" s="97"/>
      <c r="J118" s="96"/>
      <c r="K118" s="99"/>
      <c r="L118" s="97"/>
    </row>
    <row r="119" spans="9:12" ht="12.75">
      <c r="I119" s="97"/>
      <c r="J119" s="96"/>
      <c r="K119" s="80"/>
      <c r="L119" s="81"/>
    </row>
    <row r="120" spans="9:12" ht="12.75">
      <c r="I120" s="97"/>
      <c r="J120" s="96"/>
      <c r="K120" s="80"/>
      <c r="L120" s="81"/>
    </row>
    <row r="121" spans="9:12" ht="12.75">
      <c r="I121" s="97"/>
      <c r="J121" s="96"/>
      <c r="K121" s="80"/>
      <c r="L121" s="81"/>
    </row>
    <row r="122" spans="9:12" ht="12.75">
      <c r="I122" s="97"/>
      <c r="J122" s="96"/>
      <c r="K122" s="80"/>
      <c r="L122" s="81"/>
    </row>
    <row r="123" spans="9:12" ht="12.75">
      <c r="I123" s="97"/>
      <c r="J123" s="96"/>
      <c r="K123" s="80"/>
      <c r="L123" s="81"/>
    </row>
    <row r="124" spans="9:12" ht="12.75">
      <c r="I124" s="97"/>
      <c r="J124" s="96"/>
      <c r="K124" s="80"/>
      <c r="L124" s="81"/>
    </row>
    <row r="125" spans="9:12" ht="12.75">
      <c r="I125" s="97"/>
      <c r="J125" s="96"/>
      <c r="K125" s="80"/>
      <c r="L125" s="81"/>
    </row>
    <row r="126" spans="9:12" ht="12.75">
      <c r="I126" s="97"/>
      <c r="J126" s="96"/>
      <c r="K126" s="80"/>
      <c r="L126" s="100"/>
    </row>
    <row r="127" spans="1:12" s="98" customFormat="1" ht="12.75">
      <c r="A127" s="76"/>
      <c r="B127" s="75"/>
      <c r="C127" s="76"/>
      <c r="D127" s="152"/>
      <c r="E127" s="152"/>
      <c r="F127" s="77"/>
      <c r="G127" s="77"/>
      <c r="I127" s="97"/>
      <c r="J127" s="96"/>
      <c r="K127" s="99"/>
      <c r="L127" s="97"/>
    </row>
    <row r="128" spans="9:12" ht="12.75">
      <c r="I128" s="97"/>
      <c r="J128" s="96"/>
      <c r="K128" s="80"/>
      <c r="L128" s="81"/>
    </row>
    <row r="129" spans="9:12" ht="12.75">
      <c r="I129" s="97"/>
      <c r="J129" s="96"/>
      <c r="K129" s="80"/>
      <c r="L129" s="81"/>
    </row>
    <row r="130" spans="1:12" s="98" customFormat="1" ht="12.75">
      <c r="A130" s="76"/>
      <c r="B130" s="75"/>
      <c r="C130" s="76"/>
      <c r="D130" s="152"/>
      <c r="E130" s="152"/>
      <c r="F130" s="77"/>
      <c r="G130" s="77"/>
      <c r="I130" s="101"/>
      <c r="J130" s="99"/>
      <c r="K130" s="99"/>
      <c r="L130" s="102"/>
    </row>
    <row r="131" spans="9:12" ht="12.75">
      <c r="I131" s="96"/>
      <c r="J131" s="80"/>
      <c r="K131" s="80"/>
      <c r="L131" s="100"/>
    </row>
    <row r="132" spans="9:12" ht="12.75">
      <c r="I132" s="96"/>
      <c r="J132" s="80"/>
      <c r="K132" s="80"/>
      <c r="L132" s="100"/>
    </row>
    <row r="133" spans="9:12" ht="12.75">
      <c r="I133" s="80"/>
      <c r="J133" s="80"/>
      <c r="K133" s="80"/>
      <c r="L133" s="81"/>
    </row>
    <row r="134" spans="9:12" ht="7.5" customHeight="1">
      <c r="I134" s="80"/>
      <c r="J134" s="80"/>
      <c r="K134" s="80"/>
      <c r="L134" s="81"/>
    </row>
    <row r="135" spans="9:12" ht="12.75">
      <c r="I135" s="80"/>
      <c r="J135" s="80"/>
      <c r="K135" s="80"/>
      <c r="L135" s="81"/>
    </row>
    <row r="136" spans="9:12" ht="12.75">
      <c r="I136" s="80"/>
      <c r="J136" s="80"/>
      <c r="K136" s="80"/>
      <c r="L136" s="81"/>
    </row>
    <row r="137" spans="9:12" ht="12.75">
      <c r="I137" s="80"/>
      <c r="J137" s="80"/>
      <c r="K137" s="80"/>
      <c r="L137" s="81"/>
    </row>
    <row r="138" spans="9:12" ht="12.75">
      <c r="I138" s="80"/>
      <c r="J138" s="80"/>
      <c r="K138" s="80"/>
      <c r="L138" s="81"/>
    </row>
    <row r="139" spans="9:12" ht="12.75">
      <c r="I139" s="80"/>
      <c r="J139" s="80"/>
      <c r="K139" s="80"/>
      <c r="L139" s="81"/>
    </row>
    <row r="140" spans="9:12" ht="12.75">
      <c r="I140" s="80"/>
      <c r="J140" s="80"/>
      <c r="K140" s="80"/>
      <c r="L140" s="81"/>
    </row>
    <row r="141" spans="9:12" ht="12.75">
      <c r="I141" s="80"/>
      <c r="J141" s="80"/>
      <c r="K141" s="80"/>
      <c r="L141" s="81"/>
    </row>
    <row r="142" spans="9:12" ht="12.75">
      <c r="I142" s="80"/>
      <c r="J142" s="80"/>
      <c r="K142" s="80"/>
      <c r="L142" s="81"/>
    </row>
    <row r="143" spans="9:12" ht="12.75">
      <c r="I143" s="80"/>
      <c r="J143" s="80"/>
      <c r="K143" s="80"/>
      <c r="L143" s="81"/>
    </row>
    <row r="144" spans="9:12" ht="12.75">
      <c r="I144" s="80"/>
      <c r="J144" s="80"/>
      <c r="K144" s="80"/>
      <c r="L144" s="81"/>
    </row>
    <row r="145" spans="9:12" ht="12.75">
      <c r="I145" s="80"/>
      <c r="J145" s="80"/>
      <c r="K145" s="80"/>
      <c r="L145" s="81"/>
    </row>
    <row r="146" spans="9:12" ht="12.75">
      <c r="I146" s="80"/>
      <c r="J146" s="80"/>
      <c r="K146" s="80"/>
      <c r="L146" s="81"/>
    </row>
    <row r="147" spans="9:12" ht="12.75">
      <c r="I147" s="80"/>
      <c r="J147" s="80"/>
      <c r="K147" s="80"/>
      <c r="L147" s="81"/>
    </row>
    <row r="148" spans="9:12" ht="12.75">
      <c r="I148" s="80"/>
      <c r="J148" s="80"/>
      <c r="K148" s="80"/>
      <c r="L148" s="81"/>
    </row>
    <row r="149" spans="9:12" ht="12.75">
      <c r="I149" s="80"/>
      <c r="J149" s="80"/>
      <c r="K149" s="80"/>
      <c r="L149" s="81"/>
    </row>
    <row r="150" spans="9:12" ht="12.75">
      <c r="I150" s="80"/>
      <c r="J150" s="80"/>
      <c r="K150" s="80"/>
      <c r="L150" s="81"/>
    </row>
    <row r="151" spans="9:12" ht="12.75">
      <c r="I151" s="80"/>
      <c r="J151" s="80"/>
      <c r="K151" s="80"/>
      <c r="L151" s="81"/>
    </row>
    <row r="152" spans="9:12" ht="12.75">
      <c r="I152" s="80"/>
      <c r="J152" s="80"/>
      <c r="K152" s="80"/>
      <c r="L152" s="81"/>
    </row>
    <row r="153" spans="9:12" ht="12.75">
      <c r="I153" s="80"/>
      <c r="J153" s="80"/>
      <c r="K153" s="80"/>
      <c r="L153" s="81"/>
    </row>
    <row r="154" spans="9:12" ht="12.75">
      <c r="I154" s="80"/>
      <c r="J154" s="80"/>
      <c r="K154" s="80"/>
      <c r="L154" s="81"/>
    </row>
    <row r="155" spans="9:12" ht="12.75">
      <c r="I155" s="80"/>
      <c r="J155" s="80"/>
      <c r="K155" s="80"/>
      <c r="L155" s="81"/>
    </row>
    <row r="156" spans="9:12" ht="12.75">
      <c r="I156" s="80"/>
      <c r="J156" s="80"/>
      <c r="K156" s="80"/>
      <c r="L156" s="81"/>
    </row>
    <row r="157" spans="9:12" ht="12.75">
      <c r="I157" s="80"/>
      <c r="J157" s="80"/>
      <c r="K157" s="80"/>
      <c r="L157" s="81"/>
    </row>
    <row r="158" spans="9:12" ht="12.75">
      <c r="I158" s="80"/>
      <c r="J158" s="80"/>
      <c r="K158" s="80"/>
      <c r="L158" s="81"/>
    </row>
    <row r="159" spans="9:12" ht="12.75">
      <c r="I159" s="80"/>
      <c r="J159" s="80"/>
      <c r="K159" s="80"/>
      <c r="L159" s="81"/>
    </row>
    <row r="160" spans="9:12" ht="12.75">
      <c r="I160" s="80"/>
      <c r="J160" s="80"/>
      <c r="K160" s="80"/>
      <c r="L160" s="81"/>
    </row>
    <row r="161" spans="9:12" ht="12.75">
      <c r="I161" s="80"/>
      <c r="J161" s="80"/>
      <c r="K161" s="80"/>
      <c r="L161" s="81"/>
    </row>
    <row r="162" spans="9:12" ht="12.75">
      <c r="I162" s="80"/>
      <c r="J162" s="80"/>
      <c r="K162" s="80"/>
      <c r="L162" s="81"/>
    </row>
    <row r="163" spans="9:12" ht="12.75">
      <c r="I163" s="80"/>
      <c r="J163" s="80"/>
      <c r="K163" s="80"/>
      <c r="L163" s="81"/>
    </row>
    <row r="164" spans="9:12" ht="12.75">
      <c r="I164" s="80"/>
      <c r="J164" s="80"/>
      <c r="K164" s="80"/>
      <c r="L164" s="81"/>
    </row>
    <row r="165" spans="9:12" ht="12.75">
      <c r="I165" s="80"/>
      <c r="J165" s="80"/>
      <c r="K165" s="80"/>
      <c r="L165" s="81"/>
    </row>
    <row r="166" spans="9:12" ht="12.75">
      <c r="I166" s="80"/>
      <c r="J166" s="80"/>
      <c r="K166" s="80"/>
      <c r="L166" s="81"/>
    </row>
    <row r="167" spans="9:12" ht="12.75">
      <c r="I167" s="80"/>
      <c r="J167" s="80"/>
      <c r="K167" s="80"/>
      <c r="L167" s="81"/>
    </row>
    <row r="168" spans="9:12" ht="12.75">
      <c r="I168" s="80"/>
      <c r="J168" s="80"/>
      <c r="K168" s="80"/>
      <c r="L168" s="81"/>
    </row>
    <row r="169" spans="9:12" ht="12.75">
      <c r="I169" s="80"/>
      <c r="J169" s="80"/>
      <c r="K169" s="80"/>
      <c r="L169" s="81"/>
    </row>
    <row r="170" spans="9:12" ht="12.75">
      <c r="I170" s="80"/>
      <c r="J170" s="80"/>
      <c r="K170" s="80"/>
      <c r="L170" s="81"/>
    </row>
    <row r="171" spans="9:12" ht="12.75">
      <c r="I171" s="80"/>
      <c r="J171" s="80"/>
      <c r="K171" s="80"/>
      <c r="L171" s="81"/>
    </row>
    <row r="172" spans="9:12" ht="12.75">
      <c r="I172" s="80"/>
      <c r="J172" s="80"/>
      <c r="K172" s="80"/>
      <c r="L172" s="81"/>
    </row>
    <row r="173" spans="9:12" ht="12.75">
      <c r="I173" s="80"/>
      <c r="J173" s="80"/>
      <c r="K173" s="80"/>
      <c r="L173" s="81"/>
    </row>
    <row r="174" spans="9:12" ht="12.75">
      <c r="I174" s="80"/>
      <c r="J174" s="80"/>
      <c r="K174" s="80"/>
      <c r="L174" s="81"/>
    </row>
    <row r="175" spans="9:12" ht="12.75">
      <c r="I175" s="80"/>
      <c r="J175" s="80"/>
      <c r="K175" s="80"/>
      <c r="L175" s="81"/>
    </row>
    <row r="176" spans="9:12" ht="12.75">
      <c r="I176" s="80"/>
      <c r="J176" s="80"/>
      <c r="K176" s="80"/>
      <c r="L176" s="81"/>
    </row>
    <row r="177" spans="9:12" ht="12.75">
      <c r="I177" s="80"/>
      <c r="J177" s="80"/>
      <c r="K177" s="80"/>
      <c r="L177" s="81"/>
    </row>
    <row r="178" spans="9:12" ht="12.75">
      <c r="I178" s="80"/>
      <c r="J178" s="80"/>
      <c r="K178" s="80"/>
      <c r="L178" s="81"/>
    </row>
    <row r="179" spans="9:12" ht="12.75">
      <c r="I179" s="80"/>
      <c r="J179" s="80"/>
      <c r="K179" s="80"/>
      <c r="L179" s="81"/>
    </row>
    <row r="180" spans="9:12" ht="12.75">
      <c r="I180" s="80"/>
      <c r="J180" s="80"/>
      <c r="K180" s="80"/>
      <c r="L180" s="81"/>
    </row>
    <row r="181" spans="9:12" ht="12.75">
      <c r="I181" s="80"/>
      <c r="J181" s="80"/>
      <c r="K181" s="80"/>
      <c r="L181" s="81"/>
    </row>
    <row r="182" spans="9:12" ht="12.75">
      <c r="I182" s="80"/>
      <c r="J182" s="80"/>
      <c r="K182" s="80"/>
      <c r="L182" s="81"/>
    </row>
    <row r="183" spans="9:12" ht="12.75">
      <c r="I183" s="80"/>
      <c r="J183" s="80"/>
      <c r="K183" s="80"/>
      <c r="L183" s="81"/>
    </row>
    <row r="184" spans="9:12" ht="12.75">
      <c r="I184" s="80"/>
      <c r="J184" s="80"/>
      <c r="K184" s="80"/>
      <c r="L184" s="81"/>
    </row>
    <row r="185" spans="9:12" ht="12.75">
      <c r="I185" s="80"/>
      <c r="J185" s="80"/>
      <c r="K185" s="80"/>
      <c r="L185" s="81"/>
    </row>
    <row r="186" spans="9:12" ht="12.75">
      <c r="I186" s="80"/>
      <c r="J186" s="80"/>
      <c r="K186" s="80"/>
      <c r="L186" s="81"/>
    </row>
    <row r="187" spans="9:12" ht="12.75">
      <c r="I187" s="80"/>
      <c r="J187" s="80"/>
      <c r="K187" s="80"/>
      <c r="L187" s="81"/>
    </row>
    <row r="188" spans="9:12" ht="12.75">
      <c r="I188" s="80"/>
      <c r="J188" s="80"/>
      <c r="K188" s="80"/>
      <c r="L188" s="81"/>
    </row>
    <row r="189" spans="9:12" ht="12.75">
      <c r="I189" s="80"/>
      <c r="J189" s="80"/>
      <c r="K189" s="80"/>
      <c r="L189" s="81"/>
    </row>
    <row r="190" spans="9:12" ht="12.75">
      <c r="I190" s="80"/>
      <c r="J190" s="80"/>
      <c r="K190" s="80"/>
      <c r="L190" s="81"/>
    </row>
    <row r="191" spans="9:12" ht="12.75">
      <c r="I191" s="80"/>
      <c r="J191" s="80"/>
      <c r="K191" s="80"/>
      <c r="L191" s="81"/>
    </row>
    <row r="192" spans="9:12" ht="12.75">
      <c r="I192" s="80"/>
      <c r="J192" s="80"/>
      <c r="K192" s="80"/>
      <c r="L192" s="81"/>
    </row>
    <row r="193" spans="9:12" ht="12.75">
      <c r="I193" s="80"/>
      <c r="J193" s="80"/>
      <c r="K193" s="80"/>
      <c r="L193" s="81"/>
    </row>
    <row r="194" spans="9:12" ht="12.75">
      <c r="I194" s="80"/>
      <c r="J194" s="80"/>
      <c r="K194" s="80"/>
      <c r="L194" s="81"/>
    </row>
    <row r="195" spans="9:12" ht="12.75">
      <c r="I195" s="80"/>
      <c r="J195" s="80"/>
      <c r="K195" s="80"/>
      <c r="L195" s="81"/>
    </row>
    <row r="196" spans="9:12" ht="12.75">
      <c r="I196" s="80"/>
      <c r="J196" s="80"/>
      <c r="K196" s="80"/>
      <c r="L196" s="81"/>
    </row>
    <row r="197" spans="9:12" ht="12.75">
      <c r="I197" s="80"/>
      <c r="J197" s="80"/>
      <c r="K197" s="80"/>
      <c r="L197" s="81"/>
    </row>
    <row r="198" spans="9:12" ht="12.75">
      <c r="I198" s="80"/>
      <c r="J198" s="80"/>
      <c r="K198" s="80"/>
      <c r="L198" s="81"/>
    </row>
    <row r="199" spans="9:12" ht="12.75">
      <c r="I199" s="80"/>
      <c r="J199" s="80"/>
      <c r="K199" s="80"/>
      <c r="L199" s="81"/>
    </row>
    <row r="200" spans="9:12" ht="12.75">
      <c r="I200" s="80"/>
      <c r="J200" s="80"/>
      <c r="K200" s="80"/>
      <c r="L200" s="81"/>
    </row>
    <row r="201" spans="9:12" ht="12.75">
      <c r="I201" s="80"/>
      <c r="J201" s="80"/>
      <c r="K201" s="80"/>
      <c r="L201" s="81"/>
    </row>
    <row r="202" spans="9:12" ht="12.75">
      <c r="I202" s="80"/>
      <c r="J202" s="80"/>
      <c r="K202" s="80"/>
      <c r="L202" s="81"/>
    </row>
    <row r="203" spans="9:12" ht="12.75">
      <c r="I203" s="80"/>
      <c r="J203" s="80"/>
      <c r="K203" s="80"/>
      <c r="L203" s="81"/>
    </row>
    <row r="204" spans="9:12" ht="12.75">
      <c r="I204" s="80"/>
      <c r="J204" s="80"/>
      <c r="K204" s="80"/>
      <c r="L204" s="81"/>
    </row>
    <row r="205" spans="9:12" ht="12.75">
      <c r="I205" s="80"/>
      <c r="J205" s="80"/>
      <c r="K205" s="80"/>
      <c r="L205" s="81"/>
    </row>
    <row r="206" spans="9:12" ht="12.75">
      <c r="I206" s="80"/>
      <c r="J206" s="80"/>
      <c r="K206" s="80"/>
      <c r="L206" s="81"/>
    </row>
    <row r="207" spans="9:12" ht="12.75">
      <c r="I207" s="80"/>
      <c r="J207" s="80"/>
      <c r="K207" s="80"/>
      <c r="L207" s="81"/>
    </row>
    <row r="208" spans="9:12" ht="12.75">
      <c r="I208" s="80"/>
      <c r="J208" s="80"/>
      <c r="K208" s="80"/>
      <c r="L208" s="81"/>
    </row>
    <row r="209" spans="9:12" ht="12.75">
      <c r="I209" s="80"/>
      <c r="J209" s="80"/>
      <c r="K209" s="80"/>
      <c r="L209" s="81"/>
    </row>
    <row r="210" spans="9:12" ht="12.75">
      <c r="I210" s="80"/>
      <c r="J210" s="80"/>
      <c r="K210" s="80"/>
      <c r="L210" s="81"/>
    </row>
    <row r="211" spans="9:12" ht="12.75">
      <c r="I211" s="80"/>
      <c r="J211" s="80"/>
      <c r="K211" s="80"/>
      <c r="L211" s="81"/>
    </row>
    <row r="212" spans="9:12" ht="12.75">
      <c r="I212" s="80"/>
      <c r="J212" s="80"/>
      <c r="K212" s="80"/>
      <c r="L212" s="81"/>
    </row>
    <row r="213" spans="9:12" ht="12.75">
      <c r="I213" s="80"/>
      <c r="J213" s="80"/>
      <c r="K213" s="80"/>
      <c r="L213" s="81"/>
    </row>
    <row r="214" spans="9:12" ht="12.75">
      <c r="I214" s="80"/>
      <c r="J214" s="80"/>
      <c r="K214" s="80"/>
      <c r="L214" s="81"/>
    </row>
    <row r="215" spans="9:12" ht="12.75">
      <c r="I215" s="80"/>
      <c r="J215" s="80"/>
      <c r="K215" s="80"/>
      <c r="L215" s="81"/>
    </row>
    <row r="216" spans="9:12" ht="12.75">
      <c r="I216" s="80"/>
      <c r="J216" s="80"/>
      <c r="K216" s="80"/>
      <c r="L216" s="81"/>
    </row>
    <row r="217" spans="9:12" ht="12.75">
      <c r="I217" s="80"/>
      <c r="J217" s="80"/>
      <c r="K217" s="80"/>
      <c r="L217" s="81"/>
    </row>
    <row r="218" spans="9:12" ht="12.75">
      <c r="I218" s="80"/>
      <c r="J218" s="80"/>
      <c r="K218" s="80"/>
      <c r="L218" s="81"/>
    </row>
    <row r="219" spans="9:12" ht="12.75">
      <c r="I219" s="80"/>
      <c r="J219" s="80"/>
      <c r="K219" s="80"/>
      <c r="L219" s="81"/>
    </row>
    <row r="220" spans="9:12" ht="12.75">
      <c r="I220" s="80"/>
      <c r="J220" s="80"/>
      <c r="K220" s="80"/>
      <c r="L220" s="81"/>
    </row>
    <row r="221" spans="9:12" ht="12.75">
      <c r="I221" s="80"/>
      <c r="J221" s="80"/>
      <c r="K221" s="80"/>
      <c r="L221" s="81"/>
    </row>
    <row r="222" spans="9:12" ht="12.75">
      <c r="I222" s="80"/>
      <c r="J222" s="80"/>
      <c r="K222" s="80"/>
      <c r="L222" s="81"/>
    </row>
    <row r="223" spans="9:12" ht="12.75">
      <c r="I223" s="80"/>
      <c r="J223" s="80"/>
      <c r="K223" s="80"/>
      <c r="L223" s="81"/>
    </row>
    <row r="224" spans="9:12" ht="12.75">
      <c r="I224" s="80"/>
      <c r="J224" s="80"/>
      <c r="K224" s="80"/>
      <c r="L224" s="81"/>
    </row>
    <row r="225" spans="9:12" ht="12.75">
      <c r="I225" s="80"/>
      <c r="J225" s="80"/>
      <c r="K225" s="80"/>
      <c r="L225" s="81"/>
    </row>
    <row r="226" spans="9:12" ht="12.75">
      <c r="I226" s="80"/>
      <c r="J226" s="80"/>
      <c r="K226" s="80"/>
      <c r="L226" s="81"/>
    </row>
    <row r="227" spans="9:12" ht="12.75">
      <c r="I227" s="80"/>
      <c r="J227" s="80"/>
      <c r="K227" s="80"/>
      <c r="L227" s="81"/>
    </row>
    <row r="228" spans="9:12" ht="12.75">
      <c r="I228" s="80"/>
      <c r="J228" s="80"/>
      <c r="K228" s="80"/>
      <c r="L228" s="81"/>
    </row>
    <row r="229" spans="9:12" ht="12.75">
      <c r="I229" s="80"/>
      <c r="J229" s="80"/>
      <c r="K229" s="80"/>
      <c r="L229" s="81"/>
    </row>
    <row r="230" spans="9:12" ht="12.75">
      <c r="I230" s="80"/>
      <c r="J230" s="80"/>
      <c r="K230" s="80"/>
      <c r="L230" s="81"/>
    </row>
    <row r="231" spans="9:12" ht="12.75">
      <c r="I231" s="80"/>
      <c r="J231" s="80"/>
      <c r="K231" s="80"/>
      <c r="L231" s="81"/>
    </row>
    <row r="232" spans="9:12" ht="12.75">
      <c r="I232" s="80"/>
      <c r="J232" s="80"/>
      <c r="K232" s="80"/>
      <c r="L232" s="81"/>
    </row>
    <row r="233" spans="9:12" ht="12.75">
      <c r="I233" s="80"/>
      <c r="J233" s="80"/>
      <c r="K233" s="80"/>
      <c r="L233" s="81"/>
    </row>
    <row r="234" spans="9:12" ht="12.75">
      <c r="I234" s="80"/>
      <c r="J234" s="80"/>
      <c r="K234" s="80"/>
      <c r="L234" s="81"/>
    </row>
    <row r="235" spans="9:12" ht="12.75">
      <c r="I235" s="80"/>
      <c r="J235" s="80"/>
      <c r="K235" s="80"/>
      <c r="L235" s="81"/>
    </row>
    <row r="236" spans="9:12" ht="12.75">
      <c r="I236" s="80"/>
      <c r="J236" s="80"/>
      <c r="K236" s="80"/>
      <c r="L236" s="81"/>
    </row>
    <row r="237" spans="9:12" ht="12.75">
      <c r="I237" s="80"/>
      <c r="J237" s="80"/>
      <c r="K237" s="80"/>
      <c r="L237" s="81"/>
    </row>
    <row r="238" spans="9:12" ht="12.75">
      <c r="I238" s="80"/>
      <c r="J238" s="80"/>
      <c r="K238" s="80"/>
      <c r="L238" s="81"/>
    </row>
    <row r="239" spans="9:12" ht="12.75">
      <c r="I239" s="80"/>
      <c r="J239" s="80"/>
      <c r="K239" s="80"/>
      <c r="L239" s="81"/>
    </row>
    <row r="240" spans="9:12" ht="12.75">
      <c r="I240" s="80"/>
      <c r="J240" s="80"/>
      <c r="K240" s="80"/>
      <c r="L240" s="81"/>
    </row>
    <row r="241" spans="9:12" ht="12.75">
      <c r="I241" s="80"/>
      <c r="J241" s="80"/>
      <c r="K241" s="80"/>
      <c r="L241" s="81"/>
    </row>
    <row r="242" spans="9:12" ht="12.75">
      <c r="I242" s="80"/>
      <c r="J242" s="80"/>
      <c r="K242" s="80"/>
      <c r="L242" s="81"/>
    </row>
    <row r="243" spans="9:12" ht="12.75">
      <c r="I243" s="80"/>
      <c r="J243" s="80"/>
      <c r="K243" s="80"/>
      <c r="L243" s="81"/>
    </row>
    <row r="244" spans="9:12" ht="12.75">
      <c r="I244" s="80"/>
      <c r="J244" s="80"/>
      <c r="K244" s="80"/>
      <c r="L244" s="81"/>
    </row>
    <row r="245" spans="9:12" ht="12.75">
      <c r="I245" s="80"/>
      <c r="J245" s="80"/>
      <c r="K245" s="80"/>
      <c r="L245" s="81"/>
    </row>
    <row r="246" spans="9:12" ht="12.75">
      <c r="I246" s="80"/>
      <c r="J246" s="80"/>
      <c r="K246" s="80"/>
      <c r="L246" s="81"/>
    </row>
    <row r="247" spans="9:12" ht="12.75">
      <c r="I247" s="80"/>
      <c r="J247" s="80"/>
      <c r="K247" s="80"/>
      <c r="L247" s="81"/>
    </row>
    <row r="248" spans="9:12" ht="12.75">
      <c r="I248" s="80"/>
      <c r="J248" s="80"/>
      <c r="K248" s="80"/>
      <c r="L248" s="81"/>
    </row>
    <row r="249" spans="9:12" ht="12.75">
      <c r="I249" s="80"/>
      <c r="J249" s="80"/>
      <c r="K249" s="80"/>
      <c r="L249" s="81"/>
    </row>
    <row r="250" spans="9:12" ht="12.75">
      <c r="I250" s="80"/>
      <c r="J250" s="80"/>
      <c r="K250" s="80"/>
      <c r="L250" s="81"/>
    </row>
    <row r="251" spans="9:12" ht="12.75">
      <c r="I251" s="80"/>
      <c r="J251" s="80"/>
      <c r="K251" s="80"/>
      <c r="L251" s="81"/>
    </row>
    <row r="252" spans="9:12" ht="12.75">
      <c r="I252" s="80"/>
      <c r="J252" s="80"/>
      <c r="K252" s="80"/>
      <c r="L252" s="81"/>
    </row>
    <row r="253" spans="9:12" ht="12.75">
      <c r="I253" s="80"/>
      <c r="J253" s="80"/>
      <c r="K253" s="80"/>
      <c r="L253" s="81"/>
    </row>
    <row r="254" spans="9:12" ht="12.75">
      <c r="I254" s="80"/>
      <c r="J254" s="80"/>
      <c r="K254" s="80"/>
      <c r="L254" s="81"/>
    </row>
    <row r="255" spans="9:12" ht="12.75">
      <c r="I255" s="80"/>
      <c r="J255" s="80"/>
      <c r="K255" s="80"/>
      <c r="L255" s="81"/>
    </row>
    <row r="256" spans="9:12" ht="12.75">
      <c r="I256" s="80"/>
      <c r="J256" s="80"/>
      <c r="K256" s="80"/>
      <c r="L256" s="81"/>
    </row>
    <row r="257" spans="9:12" ht="12.75">
      <c r="I257" s="80"/>
      <c r="J257" s="80"/>
      <c r="K257" s="80"/>
      <c r="L257" s="81"/>
    </row>
    <row r="258" spans="9:12" ht="12.75">
      <c r="I258" s="80"/>
      <c r="J258" s="80"/>
      <c r="K258" s="80"/>
      <c r="L258" s="81"/>
    </row>
    <row r="259" spans="9:12" ht="12.75">
      <c r="I259" s="80"/>
      <c r="J259" s="80"/>
      <c r="K259" s="80"/>
      <c r="L259" s="81"/>
    </row>
    <row r="260" spans="9:12" ht="12.75">
      <c r="I260" s="80"/>
      <c r="J260" s="80"/>
      <c r="K260" s="80"/>
      <c r="L260" s="81"/>
    </row>
    <row r="261" spans="9:12" ht="12.75">
      <c r="I261" s="80"/>
      <c r="J261" s="80"/>
      <c r="K261" s="80"/>
      <c r="L261" s="81"/>
    </row>
  </sheetData>
  <sheetProtection/>
  <mergeCells count="6">
    <mergeCell ref="L8:L9"/>
    <mergeCell ref="A4:G4"/>
    <mergeCell ref="A8:A9"/>
    <mergeCell ref="B8:B9"/>
    <mergeCell ref="C8:C9"/>
    <mergeCell ref="D8:D9"/>
  </mergeCells>
  <printOptions/>
  <pageMargins left="0.6692913385826772" right="0" top="2.362204724409449" bottom="0.5511811023622047" header="0.6692913385826772" footer="0.15748031496062992"/>
  <pageSetup horizontalDpi="300" verticalDpi="300" orientation="portrait" paperSize="9" scale="70" r:id="rId1"/>
  <headerFooter alignWithMargins="0">
    <oddFooter>&amp;CPágina &amp;P de &amp;N</oddFooter>
  </headerFooter>
  <rowBreaks count="1" manualBreakCount="1">
    <brk id="5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zoomScalePageLayoutView="0" workbookViewId="0" topLeftCell="A1">
      <selection activeCell="B26" sqref="B26"/>
    </sheetView>
  </sheetViews>
  <sheetFormatPr defaultColWidth="9.140625" defaultRowHeight="12.75"/>
  <cols>
    <col min="1" max="1" width="6.57421875" style="10" customWidth="1"/>
    <col min="2" max="2" width="36.140625" style="8" customWidth="1"/>
    <col min="3" max="3" width="19.140625" style="8" bestFit="1" customWidth="1"/>
    <col min="4" max="4" width="7.28125" style="8" bestFit="1" customWidth="1"/>
    <col min="5" max="5" width="9.8515625" style="8" bestFit="1" customWidth="1"/>
    <col min="6" max="6" width="4.8515625" style="34" customWidth="1"/>
    <col min="7" max="7" width="10.00390625" style="8" bestFit="1" customWidth="1"/>
    <col min="8" max="8" width="4.8515625" style="34" bestFit="1" customWidth="1"/>
    <col min="9" max="9" width="9.8515625" style="8" bestFit="1" customWidth="1"/>
    <col min="10" max="10" width="6.28125" style="8" bestFit="1" customWidth="1"/>
    <col min="11" max="16384" width="9.140625" style="8" customWidth="1"/>
  </cols>
  <sheetData>
    <row r="1" spans="1:6" ht="15.75" customHeight="1">
      <c r="A1" s="20" t="str">
        <f>ORCA!A1</f>
        <v>PREFEITURA MUNICIPAL DE TIMBÓ</v>
      </c>
      <c r="B1" s="19"/>
      <c r="C1" s="9"/>
      <c r="D1" s="1"/>
      <c r="E1" s="1"/>
      <c r="F1" s="35"/>
    </row>
    <row r="2" spans="1:8" ht="12.75">
      <c r="A2" s="20" t="str">
        <f>ORCA!A2</f>
        <v>SECRETARIA DE PLANEJAMENTO, TRÂNSITO E MEIO AMBIENTE</v>
      </c>
      <c r="B2" s="19"/>
      <c r="C2" s="1"/>
      <c r="D2" s="1"/>
      <c r="E2" s="1"/>
      <c r="F2" s="35"/>
      <c r="G2" s="2" t="s">
        <v>21</v>
      </c>
      <c r="H2" s="35"/>
    </row>
    <row r="3" spans="1:10" ht="12.75">
      <c r="A3" s="195" t="s">
        <v>22</v>
      </c>
      <c r="B3" s="196"/>
      <c r="C3" s="196"/>
      <c r="D3" s="196"/>
      <c r="E3" s="196"/>
      <c r="F3" s="196"/>
      <c r="G3" s="196"/>
      <c r="H3" s="196"/>
      <c r="I3" s="196"/>
      <c r="J3" s="197"/>
    </row>
    <row r="4" spans="1:10" ht="12.75">
      <c r="A4" s="41" t="str">
        <f>ORCA!A5</f>
        <v>PROJETO : </v>
      </c>
      <c r="B4" s="51" t="str">
        <f>ORCA!B5</f>
        <v>ILUMINAÇÃO PÚBLICA RUA NICARAGUA </v>
      </c>
      <c r="C4" s="43"/>
      <c r="D4" s="43"/>
      <c r="E4" s="42"/>
      <c r="F4" s="58"/>
      <c r="G4" s="44"/>
      <c r="H4" s="57"/>
      <c r="I4" s="45"/>
      <c r="J4" s="46"/>
    </row>
    <row r="5" spans="1:10" ht="12.75">
      <c r="A5" s="67" t="str">
        <f>ORCA!A6</f>
        <v>LOCAL: :</v>
      </c>
      <c r="B5" s="68" t="str">
        <f>ORCA!B6</f>
        <v>RUA NICARAGUA</v>
      </c>
      <c r="C5" s="48"/>
      <c r="D5" s="69"/>
      <c r="E5" s="70"/>
      <c r="F5" s="49"/>
      <c r="G5" s="71"/>
      <c r="H5" s="72"/>
      <c r="I5" s="47"/>
      <c r="J5" s="50"/>
    </row>
    <row r="6" spans="1:10" s="14" customFormat="1" ht="12.75">
      <c r="A6" s="200" t="s">
        <v>0</v>
      </c>
      <c r="B6" s="202" t="s">
        <v>23</v>
      </c>
      <c r="C6" s="65" t="s">
        <v>32</v>
      </c>
      <c r="D6" s="204" t="s">
        <v>27</v>
      </c>
      <c r="E6" s="198" t="s">
        <v>39</v>
      </c>
      <c r="F6" s="199"/>
      <c r="G6" s="198" t="s">
        <v>40</v>
      </c>
      <c r="H6" s="199"/>
      <c r="I6" s="66" t="s">
        <v>32</v>
      </c>
      <c r="J6" s="65" t="s">
        <v>27</v>
      </c>
    </row>
    <row r="7" spans="1:10" s="14" customFormat="1" ht="13.5" thickBot="1">
      <c r="A7" s="201"/>
      <c r="B7" s="203"/>
      <c r="C7" s="15" t="s">
        <v>6</v>
      </c>
      <c r="D7" s="205"/>
      <c r="E7" s="21" t="s">
        <v>24</v>
      </c>
      <c r="F7" s="29" t="s">
        <v>27</v>
      </c>
      <c r="G7" s="21" t="s">
        <v>25</v>
      </c>
      <c r="H7" s="29" t="s">
        <v>27</v>
      </c>
      <c r="I7" s="22" t="s">
        <v>6</v>
      </c>
      <c r="J7" s="15" t="s">
        <v>6</v>
      </c>
    </row>
    <row r="8" spans="1:14" s="105" customFormat="1" ht="13.5" thickTop="1">
      <c r="A8" s="106">
        <v>1</v>
      </c>
      <c r="B8" s="107" t="str">
        <f>ORCA!B10</f>
        <v>SERVIÇOS INICIAIS</v>
      </c>
      <c r="C8" s="11">
        <f>ORCA!G15</f>
        <v>9608.34</v>
      </c>
      <c r="D8" s="12">
        <f aca="true" t="shared" si="0" ref="D8:D13">SUM(C8*100%/$C$15)</f>
        <v>0.07014334052408537</v>
      </c>
      <c r="E8" s="24">
        <f>SUM($C$8*F8)</f>
        <v>9608.34</v>
      </c>
      <c r="F8" s="30">
        <v>1</v>
      </c>
      <c r="G8" s="24">
        <f>SUM($C$8*H8)</f>
        <v>0</v>
      </c>
      <c r="H8" s="30"/>
      <c r="I8" s="37">
        <f aca="true" t="shared" si="1" ref="I8:J13">SUM(E8+G8)</f>
        <v>9608.34</v>
      </c>
      <c r="J8" s="38">
        <f t="shared" si="1"/>
        <v>1</v>
      </c>
      <c r="K8" s="8"/>
      <c r="L8" s="8"/>
      <c r="M8" s="8"/>
      <c r="N8" s="8"/>
    </row>
    <row r="9" spans="1:10" ht="12.75">
      <c r="A9" s="59">
        <v>2</v>
      </c>
      <c r="B9" s="11" t="str">
        <f>ORCA!B16</f>
        <v>MOVIMENTO EM TERRA</v>
      </c>
      <c r="C9" s="11">
        <f>ORCA!G19</f>
        <v>1854.26</v>
      </c>
      <c r="D9" s="12">
        <f t="shared" si="0"/>
        <v>0.013536572456864612</v>
      </c>
      <c r="E9" s="24">
        <f>SUM($C$9*F9)</f>
        <v>1297.982</v>
      </c>
      <c r="F9" s="30">
        <v>0.7</v>
      </c>
      <c r="G9" s="24">
        <f>SUM($C$9*H9)</f>
        <v>556.278</v>
      </c>
      <c r="H9" s="30">
        <v>0.3</v>
      </c>
      <c r="I9" s="37">
        <f t="shared" si="1"/>
        <v>1854.26</v>
      </c>
      <c r="J9" s="38">
        <f t="shared" si="1"/>
        <v>1</v>
      </c>
    </row>
    <row r="10" spans="1:10" ht="12.75">
      <c r="A10" s="59">
        <v>3</v>
      </c>
      <c r="B10" s="11" t="str">
        <f>ORCA!B20</f>
        <v>INFRA-ESTRUTURA</v>
      </c>
      <c r="C10" s="11">
        <f>ORCA!G25</f>
        <v>13171.460000000001</v>
      </c>
      <c r="D10" s="12">
        <f t="shared" si="0"/>
        <v>0.0961550282337396</v>
      </c>
      <c r="E10" s="24">
        <f>SUM($C$10*F10)</f>
        <v>9220.022</v>
      </c>
      <c r="F10" s="30">
        <v>0.7</v>
      </c>
      <c r="G10" s="24">
        <f>SUM($C$10*H10)</f>
        <v>3951.438</v>
      </c>
      <c r="H10" s="30">
        <v>0.3</v>
      </c>
      <c r="I10" s="37">
        <f t="shared" si="1"/>
        <v>13171.460000000001</v>
      </c>
      <c r="J10" s="38">
        <f t="shared" si="1"/>
        <v>1</v>
      </c>
    </row>
    <row r="11" spans="1:10" ht="12.75">
      <c r="A11" s="59">
        <v>4</v>
      </c>
      <c r="B11" s="11" t="str">
        <f>ORCA!B26</f>
        <v>INST.  ELÉTRICAS</v>
      </c>
      <c r="C11" s="11">
        <f>ORCA!G76</f>
        <v>96662.09</v>
      </c>
      <c r="D11" s="12">
        <f t="shared" si="0"/>
        <v>0.7056579903125604</v>
      </c>
      <c r="E11" s="24">
        <f>SUM($C$11*F11)</f>
        <v>77329.672</v>
      </c>
      <c r="F11" s="30">
        <v>0.8</v>
      </c>
      <c r="G11" s="24">
        <f>SUM($C$11*H11)</f>
        <v>19332.418</v>
      </c>
      <c r="H11" s="30">
        <v>0.2</v>
      </c>
      <c r="I11" s="37">
        <f t="shared" si="1"/>
        <v>96662.09000000001</v>
      </c>
      <c r="J11" s="38">
        <f t="shared" si="1"/>
        <v>1</v>
      </c>
    </row>
    <row r="12" spans="1:10" ht="12.75">
      <c r="A12" s="59">
        <v>5</v>
      </c>
      <c r="B12" s="11" t="str">
        <f>ORCA!B77</f>
        <v>RECOLOCAÇÃO</v>
      </c>
      <c r="C12" s="11">
        <f>ORCA!G80</f>
        <v>11946.68</v>
      </c>
      <c r="D12" s="12">
        <f t="shared" si="0"/>
        <v>0.0872138208444206</v>
      </c>
      <c r="E12" s="24">
        <f>SUM($C$12*F12)</f>
        <v>11946.68</v>
      </c>
      <c r="F12" s="30">
        <v>1</v>
      </c>
      <c r="G12" s="24">
        <f>SUM($C$12*H12)</f>
        <v>0</v>
      </c>
      <c r="H12" s="30"/>
      <c r="I12" s="37">
        <f t="shared" si="1"/>
        <v>11946.68</v>
      </c>
      <c r="J12" s="38">
        <f t="shared" si="1"/>
        <v>1</v>
      </c>
    </row>
    <row r="13" spans="1:10" ht="12.75">
      <c r="A13" s="59">
        <v>6</v>
      </c>
      <c r="B13" s="11" t="str">
        <f>ORCA!B81</f>
        <v>LIMPEZA FINAL E ENTREGA DA OBRA</v>
      </c>
      <c r="C13" s="11">
        <f>ORCA!G83</f>
        <v>3738.67</v>
      </c>
      <c r="D13" s="12">
        <f t="shared" si="0"/>
        <v>0.027293247628329374</v>
      </c>
      <c r="E13" s="24">
        <f>SUM($C$13*F13)</f>
        <v>0</v>
      </c>
      <c r="F13" s="30"/>
      <c r="G13" s="24">
        <f>SUM($C$13*H13)</f>
        <v>3738.67</v>
      </c>
      <c r="H13" s="30">
        <v>1</v>
      </c>
      <c r="I13" s="37">
        <f t="shared" si="1"/>
        <v>3738.67</v>
      </c>
      <c r="J13" s="38">
        <f t="shared" si="1"/>
        <v>1</v>
      </c>
    </row>
    <row r="14" spans="1:10" ht="12.75">
      <c r="A14" s="60"/>
      <c r="B14" s="11"/>
      <c r="C14" s="27"/>
      <c r="D14" s="13"/>
      <c r="E14" s="24"/>
      <c r="F14" s="30"/>
      <c r="G14" s="24"/>
      <c r="H14" s="30"/>
      <c r="I14" s="37"/>
      <c r="J14" s="38"/>
    </row>
    <row r="15" spans="1:11" s="6" customFormat="1" ht="14.25">
      <c r="A15" s="61"/>
      <c r="B15" s="73" t="s">
        <v>31</v>
      </c>
      <c r="C15" s="108">
        <f>SUM(C8:C13)</f>
        <v>136981.5</v>
      </c>
      <c r="D15" s="109">
        <f>SUM(D8:D13)</f>
        <v>1</v>
      </c>
      <c r="E15" s="62"/>
      <c r="F15" s="63"/>
      <c r="G15" s="62"/>
      <c r="H15" s="63"/>
      <c r="I15" s="64"/>
      <c r="J15" s="63"/>
      <c r="K15" s="52"/>
    </row>
    <row r="16" spans="1:11" s="6" customFormat="1" ht="12.75">
      <c r="A16" s="7"/>
      <c r="B16" s="4" t="s">
        <v>28</v>
      </c>
      <c r="C16" s="3"/>
      <c r="D16" s="5"/>
      <c r="E16" s="53"/>
      <c r="F16" s="31"/>
      <c r="G16" s="53"/>
      <c r="H16" s="31"/>
      <c r="I16" s="53"/>
      <c r="J16" s="54"/>
      <c r="K16" s="52"/>
    </row>
    <row r="17" spans="1:11" s="6" customFormat="1" ht="12.75">
      <c r="A17" s="7"/>
      <c r="B17" s="4" t="s">
        <v>29</v>
      </c>
      <c r="C17" s="55"/>
      <c r="D17" s="55"/>
      <c r="E17" s="28">
        <f>SUM(E8:E14)</f>
        <v>109402.696</v>
      </c>
      <c r="F17" s="31">
        <f>SUM(E17*100%/$C$15)</f>
        <v>0.7986676741019773</v>
      </c>
      <c r="G17" s="28">
        <f>SUM(G8:G14)</f>
        <v>27578.804000000004</v>
      </c>
      <c r="H17" s="31">
        <f>SUM(G17*100%/$C$15)</f>
        <v>0.20133232589802275</v>
      </c>
      <c r="I17" s="40">
        <f>SUM(I8:I14)</f>
        <v>136981.50000000003</v>
      </c>
      <c r="J17" s="31">
        <f>SUM(I17*100%/$C$15)</f>
        <v>1.0000000000000002</v>
      </c>
      <c r="K17" s="52"/>
    </row>
    <row r="18" spans="1:11" s="6" customFormat="1" ht="12.75">
      <c r="A18" s="7"/>
      <c r="B18" s="4" t="s">
        <v>30</v>
      </c>
      <c r="C18" s="3"/>
      <c r="D18" s="5"/>
      <c r="E18" s="53">
        <f>SUM(E17)</f>
        <v>109402.696</v>
      </c>
      <c r="F18" s="31">
        <f>SUM(F17)</f>
        <v>0.7986676741019773</v>
      </c>
      <c r="G18" s="53">
        <f>SUM(E18+G17)</f>
        <v>136981.5</v>
      </c>
      <c r="H18" s="31">
        <f>SUM(F18+H17)</f>
        <v>1</v>
      </c>
      <c r="I18" s="53"/>
      <c r="J18" s="54"/>
      <c r="K18" s="52"/>
    </row>
    <row r="19" spans="4:10" ht="12.75">
      <c r="D19" s="25"/>
      <c r="E19" s="16"/>
      <c r="F19" s="32"/>
      <c r="G19" s="16"/>
      <c r="H19" s="32"/>
      <c r="I19" s="39"/>
      <c r="J19" s="39"/>
    </row>
    <row r="20" spans="4:10" ht="12.75">
      <c r="D20" s="25"/>
      <c r="E20" s="23"/>
      <c r="F20" s="56"/>
      <c r="G20" s="23"/>
      <c r="H20" s="56"/>
      <c r="I20" s="39"/>
      <c r="J20" s="39"/>
    </row>
    <row r="21" spans="4:10" ht="12.75">
      <c r="D21" s="26"/>
      <c r="E21" s="16"/>
      <c r="F21" s="32"/>
      <c r="G21" s="16"/>
      <c r="H21" s="32"/>
      <c r="I21" s="39"/>
      <c r="J21" s="39"/>
    </row>
    <row r="22" spans="4:10" ht="12.75">
      <c r="D22" s="25"/>
      <c r="E22" s="23"/>
      <c r="F22" s="56"/>
      <c r="G22" s="23"/>
      <c r="H22" s="56"/>
      <c r="I22" s="39"/>
      <c r="J22" s="39"/>
    </row>
    <row r="23" spans="4:10" ht="12.75">
      <c r="D23" s="25"/>
      <c r="E23" s="16"/>
      <c r="F23" s="32"/>
      <c r="G23" s="16"/>
      <c r="H23" s="32"/>
      <c r="I23" s="39"/>
      <c r="J23" s="39"/>
    </row>
    <row r="24" spans="2:10" ht="12.75">
      <c r="B24" s="206" t="s">
        <v>155</v>
      </c>
      <c r="D24" s="25"/>
      <c r="E24" s="23"/>
      <c r="F24" s="56"/>
      <c r="G24" s="23"/>
      <c r="H24" s="56"/>
      <c r="I24" s="39"/>
      <c r="J24" s="39"/>
    </row>
    <row r="25" spans="2:10" ht="12.75">
      <c r="B25" s="1" t="s">
        <v>156</v>
      </c>
      <c r="D25" s="25"/>
      <c r="E25" s="16"/>
      <c r="F25" s="32"/>
      <c r="G25" s="16"/>
      <c r="H25" s="32"/>
      <c r="I25" s="39"/>
      <c r="J25" s="39"/>
    </row>
    <row r="26" spans="2:10" ht="12.75">
      <c r="B26" s="1" t="s">
        <v>157</v>
      </c>
      <c r="D26" s="25"/>
      <c r="E26" s="23"/>
      <c r="F26" s="56"/>
      <c r="G26" s="23"/>
      <c r="H26" s="56"/>
      <c r="I26" s="39"/>
      <c r="J26" s="39"/>
    </row>
    <row r="27" spans="4:10" ht="12.75">
      <c r="D27" s="25"/>
      <c r="E27" s="17"/>
      <c r="F27" s="36"/>
      <c r="G27" s="17"/>
      <c r="H27" s="36"/>
      <c r="I27" s="39"/>
      <c r="J27" s="39"/>
    </row>
    <row r="28" spans="4:10" ht="12.75">
      <c r="D28" s="25"/>
      <c r="E28" s="16"/>
      <c r="F28" s="32"/>
      <c r="G28" s="16"/>
      <c r="H28" s="32"/>
      <c r="I28" s="39"/>
      <c r="J28" s="39"/>
    </row>
    <row r="29" spans="4:10" ht="12.75">
      <c r="D29" s="25"/>
      <c r="E29" s="18"/>
      <c r="F29" s="32"/>
      <c r="G29" s="18"/>
      <c r="H29" s="32"/>
      <c r="I29" s="39"/>
      <c r="J29" s="39"/>
    </row>
    <row r="30" spans="4:10" ht="12.75">
      <c r="D30" s="25"/>
      <c r="E30" s="16"/>
      <c r="F30" s="32"/>
      <c r="G30" s="16"/>
      <c r="H30" s="32"/>
      <c r="I30" s="39"/>
      <c r="J30" s="39"/>
    </row>
    <row r="31" spans="4:10" ht="12.75">
      <c r="D31" s="25"/>
      <c r="E31" s="17"/>
      <c r="F31" s="36"/>
      <c r="G31" s="17"/>
      <c r="H31" s="36"/>
      <c r="I31" s="39"/>
      <c r="J31" s="39"/>
    </row>
    <row r="32" spans="4:10" ht="12.75">
      <c r="D32" s="25"/>
      <c r="E32" s="16"/>
      <c r="F32" s="32"/>
      <c r="G32" s="16"/>
      <c r="H32" s="32"/>
      <c r="I32" s="39"/>
      <c r="J32" s="39"/>
    </row>
    <row r="33" spans="4:10" ht="12.75">
      <c r="D33" s="25"/>
      <c r="E33" s="25"/>
      <c r="F33" s="33"/>
      <c r="G33" s="25"/>
      <c r="H33" s="33"/>
      <c r="I33" s="39"/>
      <c r="J33" s="39"/>
    </row>
    <row r="34" spans="4:10" ht="12.75">
      <c r="D34" s="25"/>
      <c r="E34" s="25"/>
      <c r="F34" s="33"/>
      <c r="G34" s="25"/>
      <c r="H34" s="33"/>
      <c r="I34" s="39"/>
      <c r="J34" s="39"/>
    </row>
    <row r="35" spans="4:10" ht="12.75">
      <c r="D35" s="25"/>
      <c r="E35" s="25"/>
      <c r="F35" s="33"/>
      <c r="G35" s="25"/>
      <c r="H35" s="33"/>
      <c r="I35" s="19"/>
      <c r="J35" s="19"/>
    </row>
    <row r="36" spans="4:10" ht="12.75">
      <c r="D36" s="25"/>
      <c r="E36" s="25"/>
      <c r="F36" s="33"/>
      <c r="G36" s="25"/>
      <c r="H36" s="33"/>
      <c r="I36" s="19"/>
      <c r="J36" s="19"/>
    </row>
    <row r="37" spans="4:10" ht="12.75">
      <c r="D37" s="25"/>
      <c r="E37" s="25"/>
      <c r="F37" s="33"/>
      <c r="G37" s="25"/>
      <c r="H37" s="33"/>
      <c r="I37" s="19"/>
      <c r="J37" s="19"/>
    </row>
    <row r="38" spans="4:7" ht="12.75">
      <c r="D38" s="10"/>
      <c r="E38" s="10"/>
      <c r="G38" s="10"/>
    </row>
    <row r="39" spans="4:7" ht="12.75">
      <c r="D39" s="10"/>
      <c r="E39" s="10"/>
      <c r="G39" s="10"/>
    </row>
    <row r="40" spans="4:7" ht="12.75">
      <c r="D40" s="10"/>
      <c r="E40" s="10"/>
      <c r="G40" s="10"/>
    </row>
    <row r="41" spans="4:7" ht="12.75">
      <c r="D41" s="10"/>
      <c r="E41" s="10"/>
      <c r="G41" s="10"/>
    </row>
    <row r="42" spans="4:7" ht="12.75">
      <c r="D42" s="10"/>
      <c r="E42" s="10"/>
      <c r="G42" s="10"/>
    </row>
    <row r="43" spans="4:7" ht="12.75">
      <c r="D43" s="10"/>
      <c r="E43" s="10"/>
      <c r="G43" s="10"/>
    </row>
    <row r="44" spans="4:7" ht="12.75">
      <c r="D44" s="10"/>
      <c r="E44" s="10"/>
      <c r="G44" s="10"/>
    </row>
    <row r="45" spans="4:7" ht="12.75">
      <c r="D45" s="10"/>
      <c r="E45" s="10"/>
      <c r="G45" s="10"/>
    </row>
  </sheetData>
  <sheetProtection/>
  <mergeCells count="6">
    <mergeCell ref="A3:J3"/>
    <mergeCell ref="E6:F6"/>
    <mergeCell ref="G6:H6"/>
    <mergeCell ref="A6:A7"/>
    <mergeCell ref="B6:B7"/>
    <mergeCell ref="D6:D7"/>
  </mergeCells>
  <printOptions/>
  <pageMargins left="0.9055118110236221" right="0.2755905511811024" top="2.1653543307086616" bottom="0.1968503937007874" header="0.7480314960629921" footer="0.196850393700787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Mery Dalcanale</cp:lastModifiedBy>
  <cp:lastPrinted>2016-09-08T12:22:28Z</cp:lastPrinted>
  <dcterms:created xsi:type="dcterms:W3CDTF">2001-12-06T19:05:24Z</dcterms:created>
  <dcterms:modified xsi:type="dcterms:W3CDTF">2016-09-08T12:23:34Z</dcterms:modified>
  <cp:category/>
  <cp:version/>
  <cp:contentType/>
  <cp:contentStatus/>
</cp:coreProperties>
</file>